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0" tabRatio="500" activeTab="1"/>
  </bookViews>
  <sheets>
    <sheet name="Prístrešok ZŠ" sheetId="1" r:id="rId1"/>
    <sheet name="5 prístreškov v obci" sheetId="2" r:id="rId2"/>
    <sheet name="Rekapitulácia" sheetId="3" r:id="rId3"/>
  </sheets>
  <definedNames>
    <definedName name="Excel_BuiltIn__FilterDatabase">#REF!</definedName>
    <definedName name="Excel_BuiltIn_Print_Area" localSheetId="1">'5 prístreškov v obci'!$A:$AI</definedName>
    <definedName name="Excel_BuiltIn_Print_Area" localSheetId="0">'Prístrešok ZŠ'!$A:$O</definedName>
    <definedName name="fakt1R">#REF!</definedName>
    <definedName name="_xlnm.Print_Titles" localSheetId="1">'5 prístreškov v obci'!$10:$12</definedName>
    <definedName name="_xlnm.Print_Titles" localSheetId="0">'Prístrešok ZŠ'!$10:$12</definedName>
  </definedNames>
  <calcPr fullCalcOnLoad="1"/>
</workbook>
</file>

<file path=xl/sharedStrings.xml><?xml version="1.0" encoding="utf-8"?>
<sst xmlns="http://schemas.openxmlformats.org/spreadsheetml/2006/main" count="1551" uniqueCount="392">
  <si>
    <t>DPH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</si>
  <si>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</si>
  <si>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</si>
  <si>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</si>
  <si>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</si>
  <si>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</si>
  <si>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</si>
  <si>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</si>
  <si>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</si>
  <si>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</si>
  <si>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</si>
  <si>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</si>
  <si>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</si>
  <si>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</si>
  <si>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</si>
  <si>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</si>
  <si>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</si>
  <si>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</si>
  <si>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</si>
  <si>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</si>
  <si>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</si>
  <si>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</si>
  <si>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</si>
  <si>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</si>
  <si>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</si>
  <si>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</si>
  <si>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</si>
  <si>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</si>
  <si>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</si>
  <si>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</si>
  <si>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</si>
  <si>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</si>
  <si>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</si>
  <si>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</si>
  <si>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</si>
  <si>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</si>
  <si>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</si>
  <si>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</si>
  <si>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</si>
  <si>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</si>
  <si>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</si>
  <si>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</si>
  <si>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</si>
  <si>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</si>
  <si>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</si>
  <si>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</si>
  <si>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</si>
  <si>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</si>
  <si>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</si>
  <si>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</si>
  <si>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</si>
  <si>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</si>
  <si>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</si>
  <si>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</si>
  <si>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</si>
  <si>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</si>
  <si>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</si>
  <si>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</si>
  <si>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</si>
  <si>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B</t>
  </si>
  <si>
    <t>D</t>
  </si>
  <si>
    <t>E</t>
  </si>
  <si>
    <t xml:space="preserve">Odberateľ: Obec Veľké Leváre </t>
  </si>
  <si>
    <t xml:space="preserve">Spracoval: Ing. Stanislav IVAN                     </t>
  </si>
  <si>
    <t xml:space="preserve">Projektant: MASPLAN s.r.o. </t>
  </si>
  <si>
    <t xml:space="preserve">JKSO : </t>
  </si>
  <si>
    <t>Dátum: 24.10.2019</t>
  </si>
  <si>
    <t>Objekt : Obec</t>
  </si>
  <si>
    <t>Ing. Stanislav IVAN - STAVITEĽ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</si>
  <si>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</si>
  <si>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</si>
  <si>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</si>
  <si>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</si>
  <si>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</si>
  <si>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</si>
  <si>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</si>
  <si>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122201101</t>
  </si>
  <si>
    <t>Odkopávky a prekopávky nezapaž. v horn. tr. 3 do 100 m3</t>
  </si>
  <si>
    <t>m3</t>
  </si>
  <si>
    <t xml:space="preserve">                    </t>
  </si>
  <si>
    <t>12220-1101</t>
  </si>
  <si>
    <t>45.11.21</t>
  </si>
  <si>
    <t>EK</t>
  </si>
  <si>
    <t>S</t>
  </si>
  <si>
    <t>122201109</t>
  </si>
  <si>
    <t>Príplatok za lepivosť horniny tr.3</t>
  </si>
  <si>
    <t>12220-1109</t>
  </si>
  <si>
    <t>272</t>
  </si>
  <si>
    <t>133201101</t>
  </si>
  <si>
    <t>Hĺbenie šachiet v horn. tr. 3 do 100 m3</t>
  </si>
  <si>
    <t>13320-1101</t>
  </si>
  <si>
    <t>133201109</t>
  </si>
  <si>
    <t>13320-1109</t>
  </si>
  <si>
    <t>162501102</t>
  </si>
  <si>
    <t>Vodorovné premiestnenie výkopu do 3000 m horn. tr. 1-4</t>
  </si>
  <si>
    <t>16250-1102</t>
  </si>
  <si>
    <t>45.11.24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</si>
  <si>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</si>
  <si>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</si>
  <si>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</si>
  <si>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</si>
  <si>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</si>
  <si>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</si>
  <si>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 xml:space="preserve">1 - ZEMNE PRÁCE  spolu: </t>
  </si>
  <si>
    <t>2 - ZÁKLADY</t>
  </si>
  <si>
    <t>011</t>
  </si>
  <si>
    <t>275321311</t>
  </si>
  <si>
    <t>Základové pätky zo železobetónu tr. C16/20</t>
  </si>
  <si>
    <t>27532-1311</t>
  </si>
  <si>
    <t>45.25.32</t>
  </si>
  <si>
    <t>275361821</t>
  </si>
  <si>
    <t>Výstuž základových pätiek BSt 500 (10505)</t>
  </si>
  <si>
    <t>t</t>
  </si>
  <si>
    <t>27536-1821</t>
  </si>
  <si>
    <t xml:space="preserve">2 - ZÁKLADY  spolu: </t>
  </si>
  <si>
    <t>3 - ZVISLÉ A KOMPLETNÉ KONŠTRUKCIE</t>
  </si>
  <si>
    <t>012</t>
  </si>
  <si>
    <t>349121001</t>
  </si>
  <si>
    <t>Montáž drobnej architektúry</t>
  </si>
  <si>
    <t>kus</t>
  </si>
  <si>
    <t>34912-1001</t>
  </si>
  <si>
    <t>45.21.72</t>
  </si>
  <si>
    <t>MAT</t>
  </si>
  <si>
    <t>5530A1255</t>
  </si>
  <si>
    <t xml:space="preserve">  .  .  </t>
  </si>
  <si>
    <t>EZ</t>
  </si>
  <si>
    <t xml:space="preserve">3 - ZVISLÉ A KOMPLETNÉ KONŠTRUKCIE  spolu: </t>
  </si>
  <si>
    <t>5 - KOMUNIKÁCIE</t>
  </si>
  <si>
    <t>221</t>
  </si>
  <si>
    <t>564751111</t>
  </si>
  <si>
    <t>Podklad z kameniva hrub. drveného 32-63 mm hr. 150 mm</t>
  </si>
  <si>
    <t>m2</t>
  </si>
  <si>
    <t>56475-1111</t>
  </si>
  <si>
    <t>45.23.11</t>
  </si>
  <si>
    <t>564762111</t>
  </si>
  <si>
    <t>Podklad z kameniva hrub. drv. 32-63 mm s výpl. kamenivom hr. 200 mm</t>
  </si>
  <si>
    <t>56476-2111</t>
  </si>
  <si>
    <t>564801112</t>
  </si>
  <si>
    <t>Podklad zo štrkodrte hr. 40 mm</t>
  </si>
  <si>
    <t>56480-1112</t>
  </si>
  <si>
    <t>596211130</t>
  </si>
  <si>
    <t>Kladenie zámkovej dlažby pre chodcov hr. 60 mm sk. C do 50 m2</t>
  </si>
  <si>
    <t>59621-1130</t>
  </si>
  <si>
    <t>45.23.12</t>
  </si>
  <si>
    <t>592450000</t>
  </si>
  <si>
    <t>Dlažba zámková 200x100mm, hr. 60mm sivá</t>
  </si>
  <si>
    <t/>
  </si>
  <si>
    <t>26.61.11</t>
  </si>
  <si>
    <t>598151101</t>
  </si>
  <si>
    <t>Hutnenie dlažby pre akúkoľvek dĺžku a mieru zhutnenia ubíjadlom vibračným</t>
  </si>
  <si>
    <t>59815-1101</t>
  </si>
  <si>
    <t xml:space="preserve">5 - KOMUNIKÁCIE  spolu: </t>
  </si>
  <si>
    <t>9 - OSTATNÉ KONŠTRUKCIE A PRÁCE</t>
  </si>
  <si>
    <t>916311123</t>
  </si>
  <si>
    <t>Osadenie cest. obrubníka bet. stojatého, lôžko betón tr. C 12/15 s bočnou oporou</t>
  </si>
  <si>
    <t>m</t>
  </si>
  <si>
    <t>91631-1123</t>
  </si>
  <si>
    <t>5921C0173</t>
  </si>
  <si>
    <t>Obrubník chodníkový prechodový ABO 100/10/20 - 1000/100/200mm</t>
  </si>
  <si>
    <t>918101111</t>
  </si>
  <si>
    <t>Lôžko pod obrubníky, krajníky, obruby z betónu tr. C 12/15</t>
  </si>
  <si>
    <t>91810-1111</t>
  </si>
  <si>
    <t>979131415</t>
  </si>
  <si>
    <t>Poplatok za uloženie vykopanej zeminy</t>
  </si>
  <si>
    <t>97913-1415</t>
  </si>
  <si>
    <t>45.11.11</t>
  </si>
  <si>
    <t>998223011</t>
  </si>
  <si>
    <t>Presun hmôt pre pozemné komunikácie, kryt dláždený</t>
  </si>
  <si>
    <t>99822-3011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</si>
  <si>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</si>
  <si>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</si>
  <si>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</si>
  <si>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</si>
  <si>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762</t>
  </si>
  <si>
    <t>762084218</t>
  </si>
  <si>
    <t>Hoblovanie reziva</t>
  </si>
  <si>
    <t>I</t>
  </si>
  <si>
    <t>45.42.13</t>
  </si>
  <si>
    <t>IK</t>
  </si>
  <si>
    <t>762132135</t>
  </si>
  <si>
    <t>Montáž debnenia stien z dosiek hobľovaných na zraz</t>
  </si>
  <si>
    <t>76213-2135</t>
  </si>
  <si>
    <t>605101510</t>
  </si>
  <si>
    <t>Doska SM neopracovaná 1 38-50x170-240</t>
  </si>
  <si>
    <t>11.14.21</t>
  </si>
  <si>
    <t>IZ</t>
  </si>
  <si>
    <t>998762202</t>
  </si>
  <si>
    <t>Presun hmôt pre tesárske konštr. v objektoch výšky do 12 m</t>
  </si>
  <si>
    <t>99876-2202</t>
  </si>
  <si>
    <t xml:space="preserve">762 - Konštrukcie tesárske  spolu: </t>
  </si>
  <si>
    <t>765 - Krytiny tvrdé</t>
  </si>
  <si>
    <t>765</t>
  </si>
  <si>
    <t>765383005</t>
  </si>
  <si>
    <t>Krytina z polykarbonátových komôrkových dosiek rovných hr. 16 mm na kovovu konštrukciu</t>
  </si>
  <si>
    <t>76538-3005</t>
  </si>
  <si>
    <t>998765201</t>
  </si>
  <si>
    <t>Presun hmôt pre krytiny tvrdé na objektoch výšky do 6 m</t>
  </si>
  <si>
    <t>99876-5201</t>
  </si>
  <si>
    <t>45.22.12</t>
  </si>
  <si>
    <t xml:space="preserve">765 - Krytiny tvrdé  spolu: </t>
  </si>
  <si>
    <t>767 - Konštrukcie doplnk. kovové stavebné</t>
  </si>
  <si>
    <t>767</t>
  </si>
  <si>
    <t>767421111</t>
  </si>
  <si>
    <t>Montáž opláštenia na konštrukciu</t>
  </si>
  <si>
    <t>76742-1111</t>
  </si>
  <si>
    <t>45.42.12</t>
  </si>
  <si>
    <t>1361041400</t>
  </si>
  <si>
    <t>Plech oceľ. hrubý hladký S 185 (10004.0) 4x1000x2000 mm</t>
  </si>
  <si>
    <t>27.10.40</t>
  </si>
  <si>
    <t>767916102</t>
  </si>
  <si>
    <t>Montáž oplotenia rámového</t>
  </si>
  <si>
    <t>76791-6102</t>
  </si>
  <si>
    <t>45.34.10</t>
  </si>
  <si>
    <t>3132A0565</t>
  </si>
  <si>
    <t>Úchyt Delfín 48mm</t>
  </si>
  <si>
    <t>28.75.27</t>
  </si>
  <si>
    <t xml:space="preserve">GA200010            </t>
  </si>
  <si>
    <t>3132A0808</t>
  </si>
  <si>
    <t>Panel DELFÍN, 1,23x2,5m - antracit</t>
  </si>
  <si>
    <t>28.73.13</t>
  </si>
  <si>
    <t>767995106</t>
  </si>
  <si>
    <t>Montáž atypických stavebných doplnk. konštrukcií do 250 kg</t>
  </si>
  <si>
    <t>kg</t>
  </si>
  <si>
    <t>76799-5106</t>
  </si>
  <si>
    <t>553000010</t>
  </si>
  <si>
    <t>Oceľové konštrukcie</t>
  </si>
  <si>
    <t>28.11.23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</si>
  <si>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</si>
  <si>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</si>
  <si>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</si>
  <si>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</si>
  <si>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783 - Nátery</t>
  </si>
  <si>
    <t>783</t>
  </si>
  <si>
    <t>783225100</t>
  </si>
  <si>
    <t>Nátery kov. stav. doplnk. konštr. syntet. dvojnás.+1x email</t>
  </si>
  <si>
    <t>78322-5100</t>
  </si>
  <si>
    <t>45.44.21</t>
  </si>
  <si>
    <t>783624200</t>
  </si>
  <si>
    <t>Nátery stolár. výrob. synt. dvojnásobné</t>
  </si>
  <si>
    <t>78362-4200</t>
  </si>
  <si>
    <t>45.44.22</t>
  </si>
  <si>
    <t xml:space="preserve">783 - Nátery  spolu: </t>
  </si>
  <si>
    <t xml:space="preserve">PRÁCE A DODÁVKY PSV  spolu: </t>
  </si>
  <si>
    <t>PRÁCE A DODÁVKY M</t>
  </si>
  <si>
    <t>M25 - 209 Povrch. úpravy zariadení pri ext. mont.</t>
  </si>
  <si>
    <t>925</t>
  </si>
  <si>
    <t>250010001</t>
  </si>
  <si>
    <t>Montáž : Zariadenia nečlenité čistenie oceľ. kefou</t>
  </si>
  <si>
    <t>M</t>
  </si>
  <si>
    <t>78801-0001</t>
  </si>
  <si>
    <t>45.44.23</t>
  </si>
  <si>
    <t>MK</t>
  </si>
  <si>
    <t>250010071</t>
  </si>
  <si>
    <t>Montáž : Zariadenia nečlenité odmasťovaním</t>
  </si>
  <si>
    <t>78801-0071</t>
  </si>
  <si>
    <t>250040132</t>
  </si>
  <si>
    <t>Metalizácia Zn</t>
  </si>
  <si>
    <t>78804-0132</t>
  </si>
  <si>
    <t xml:space="preserve">M25 - 209 Povrch. úpravy zariadení pri ext. mont.  spolu: </t>
  </si>
  <si>
    <t xml:space="preserve">PRÁCE A DODÁVKY M  spolu: </t>
  </si>
  <si>
    <t>Rozpočet celkom v EUR s DPH</t>
  </si>
  <si>
    <t>Rozpočet celkom v EUR bez DPH</t>
  </si>
  <si>
    <t>Objekt : Škola</t>
  </si>
  <si>
    <t>a práce</t>
  </si>
  <si>
    <t>113106611</t>
  </si>
  <si>
    <t>Rozoberanie zámkovej dlažby všetkých druhov okrem "Deka,..." do 20 m2</t>
  </si>
  <si>
    <t>11310-6611</t>
  </si>
  <si>
    <t>113201111</t>
  </si>
  <si>
    <t>Vytrhanie obrubníkov chodníkových ležatých</t>
  </si>
  <si>
    <t>11320-1111</t>
  </si>
  <si>
    <t>015</t>
  </si>
  <si>
    <t>331311151</t>
  </si>
  <si>
    <t>Osadenie palisád betónových hromadne zabetón. hranatých dĺžky prvku 400 mm</t>
  </si>
  <si>
    <t>33131-1151</t>
  </si>
  <si>
    <t>45.25.50</t>
  </si>
  <si>
    <t>592282772</t>
  </si>
  <si>
    <t>Palisáda12 ALTIKO Premac 12x16,5x40cm farba sivá</t>
  </si>
  <si>
    <t>331311152</t>
  </si>
  <si>
    <t>Osadenie palisád betónových hromadne zabetón. hranatých dĺžky prvku 600 mm</t>
  </si>
  <si>
    <t>33131-1152</t>
  </si>
  <si>
    <t>592282780</t>
  </si>
  <si>
    <t>Palisáda12 ALTIKO Premac 12x16,5x60cm farba sivá</t>
  </si>
  <si>
    <t>331311153</t>
  </si>
  <si>
    <t>Osadenie palisád betónových hromadne zabetón. hranatých dĺžky prvku 800 mm</t>
  </si>
  <si>
    <t>33131-1153</t>
  </si>
  <si>
    <t>592282782</t>
  </si>
  <si>
    <t>Palisáda12 ALTIKO Premac 12x16,5x80cm farba sivá</t>
  </si>
  <si>
    <t>5530A1252</t>
  </si>
  <si>
    <t>Stojan na bicykle ALFA, 9 miestny, RAL 7016</t>
  </si>
  <si>
    <t>5530A1253</t>
  </si>
  <si>
    <t>Stojan na bicykle ALFA, 10 miestny, RAL 7016</t>
  </si>
  <si>
    <t>596211132</t>
  </si>
  <si>
    <t>Kladenie zámkovej dlažby pre chodcov hr. 60 mm sk. C 100-300 m2</t>
  </si>
  <si>
    <t>59621-1132</t>
  </si>
  <si>
    <t>8 - RÚROVÉ VEDENIA</t>
  </si>
  <si>
    <t>271</t>
  </si>
  <si>
    <t>894402211</t>
  </si>
  <si>
    <t>Osadenie betónových dielcov šachiet, skruže prechodové TBS 60/100/70/9</t>
  </si>
  <si>
    <t>89440-2211</t>
  </si>
  <si>
    <t>45.21.41</t>
  </si>
  <si>
    <t>592241250</t>
  </si>
  <si>
    <t>Skruž prechodová TBS625/9-SLK62,5/100x60x9</t>
  </si>
  <si>
    <t>592241260</t>
  </si>
  <si>
    <t>Skruž prechodová TBS 600x600</t>
  </si>
  <si>
    <t>899103111</t>
  </si>
  <si>
    <t>Osadenie poklopov liatinových, oceľových s rámom nad 100 do 150 kg</t>
  </si>
  <si>
    <t>89910-3111</t>
  </si>
  <si>
    <t>552431110</t>
  </si>
  <si>
    <t>Poklop ťažký s rámom 600x600 104kg</t>
  </si>
  <si>
    <t>28.75.11</t>
  </si>
  <si>
    <t>899104111</t>
  </si>
  <si>
    <t>Osadenie poklopov liatinových, oceľových s rámom nad 150 kg</t>
  </si>
  <si>
    <t>89910-4111</t>
  </si>
  <si>
    <t>552431500</t>
  </si>
  <si>
    <t>Poklop vstupný kruhový plochý -D</t>
  </si>
  <si>
    <t xml:space="preserve">8 - RÚROVÉ VEDENIA  spolu: </t>
  </si>
  <si>
    <t>916561111</t>
  </si>
  <si>
    <t>Osadenie záhon. obrubníka betón. do lôžka z betónu tr. C 12/15 s bočnou oporou</t>
  </si>
  <si>
    <t>91656-1111</t>
  </si>
  <si>
    <t>5921B0117</t>
  </si>
  <si>
    <t>Obrubník parkový Premac 100x20x5cm sivý</t>
  </si>
  <si>
    <t>953949121</t>
  </si>
  <si>
    <t>Kotvy chemickým patrónom M 12 hl 110 mm do betónu, ŽB alebo kameňa s vyvŕtaním otvoru</t>
  </si>
  <si>
    <t>95394-9121</t>
  </si>
  <si>
    <t>953950124</t>
  </si>
  <si>
    <t>Kotevná skrutka pre chemické kotvy M 12 dl 300 mm</t>
  </si>
  <si>
    <t>95395-0124</t>
  </si>
  <si>
    <t>979084216</t>
  </si>
  <si>
    <t>Vodorovná doprava vybúraných hmôt po suchu do 5 km</t>
  </si>
  <si>
    <t>97908-4216</t>
  </si>
  <si>
    <t>979084219</t>
  </si>
  <si>
    <t>Príplatok za každých ďalších 5 km vybúr. hmôt nad 5 km</t>
  </si>
  <si>
    <t>97908-4219</t>
  </si>
  <si>
    <t>979087213</t>
  </si>
  <si>
    <t>Nakladanie vybúraných hmôt na dopravný prostriedok</t>
  </si>
  <si>
    <t>97908-7213</t>
  </si>
  <si>
    <t>979131410</t>
  </si>
  <si>
    <t>Poplatok za ulož.a znešk.stav.sute na urč.sklád. -z demol.vozoviek "O"-ost.odpad</t>
  </si>
  <si>
    <t>97913-1410</t>
  </si>
  <si>
    <t>711 - Izolácie proti vode a vlhkosti</t>
  </si>
  <si>
    <t>711</t>
  </si>
  <si>
    <t>711132101</t>
  </si>
  <si>
    <t>Zhotovenie izolácie proti vlhkosti pásmi AIP na sucho zvislá</t>
  </si>
  <si>
    <t>71113-2101</t>
  </si>
  <si>
    <t>45.22.20</t>
  </si>
  <si>
    <t>2831J2001</t>
  </si>
  <si>
    <t>Fólia nopová 8, v.role 1m - 103251</t>
  </si>
  <si>
    <t>25.21.41</t>
  </si>
  <si>
    <t xml:space="preserve">103251              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</si>
  <si>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</si>
  <si>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</si>
  <si>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</si>
  <si>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</si>
  <si>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764 - Konštrukcie klampiarske</t>
  </si>
  <si>
    <t>764</t>
  </si>
  <si>
    <t>764356203</t>
  </si>
  <si>
    <t>Klamp. PZ pl. žľaby prevodové rš 750</t>
  </si>
  <si>
    <t>76435-6203</t>
  </si>
  <si>
    <t>45.22.13</t>
  </si>
  <si>
    <t>764359231</t>
  </si>
  <si>
    <t>Klamp. PZ pl. žľaby kotlík 200x250x350</t>
  </si>
  <si>
    <t>76435-9231</t>
  </si>
  <si>
    <t>764359241</t>
  </si>
  <si>
    <t>Klamp. PZ pl. ochr. koš vpusti d-150</t>
  </si>
  <si>
    <t>76435-9241</t>
  </si>
  <si>
    <t>764451203</t>
  </si>
  <si>
    <t>Klamp. PZ pl. rúry odpadové štvorhran. S120</t>
  </si>
  <si>
    <t>76445-1203</t>
  </si>
  <si>
    <t>998764201</t>
  </si>
  <si>
    <t>Presun hmôt pre klampiarske konštr. v objektoch výšky do 6 m</t>
  </si>
  <si>
    <t>99876-4201</t>
  </si>
  <si>
    <t xml:space="preserve">764 - Konštrukcie klampiarske  spolu: </t>
  </si>
  <si>
    <t>3132A0804</t>
  </si>
  <si>
    <t>Panel DELFÍN, 2,03x2,5m - antarcit</t>
  </si>
  <si>
    <t>767995101</t>
  </si>
  <si>
    <t>Montáž atypických stavebných doplnk. konštrukcií do 5 kg</t>
  </si>
  <si>
    <t>76799-5101</t>
  </si>
  <si>
    <t>553000012</t>
  </si>
  <si>
    <t>Kotevná platnička</t>
  </si>
  <si>
    <t>Nátery kov. stav. doplnk. konštr. syntet. dvojnás.</t>
  </si>
  <si>
    <t>Nátery stolár. výrob. synt. dvojnásobné+1x email +1x plné tmelenie</t>
  </si>
  <si>
    <t>Cena bez DPH</t>
  </si>
  <si>
    <t>DPH 20%</t>
  </si>
  <si>
    <t>Prístrešok pre bicykle v základnej škole</t>
  </si>
  <si>
    <t>Päť prístreškov pre bicykle v obci</t>
  </si>
  <si>
    <t>Stavba :    Päť prístreškov pre bicykle v obci</t>
  </si>
  <si>
    <t>Stavba : Prístrešok pre bicykle v základnej škole</t>
  </si>
  <si>
    <t>SPOLU v EUR bez DPH</t>
  </si>
  <si>
    <t>SPOLU v EUR s DPH</t>
  </si>
  <si>
    <t>Stavba : Vybudovanie prístreškov pre bicykle v obci Veľké Leváre</t>
  </si>
  <si>
    <t>VYPĹŇAJTE LEN POLÍČKA VYPLNENÉ MODROU FARBOU</t>
  </si>
  <si>
    <t>Stojan na bicykle ALFA s rámom, 14 miestny, RAL 7016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</si>
</sst>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[$-41B]d/m/yyyy"/>
    <numFmt numFmtId="175" formatCode="0.00;0;0"/>
    <numFmt numFmtId="176" formatCode="0.0%"/>
    <numFmt numFmtId="177" formatCode="#,##0.000"/>
    <numFmt numFmtId="178" formatCode="#,##0.00000"/>
    <numFmt numFmtId="179" formatCode="#,##0.0000"/>
    <numFmt numFmtId="180" formatCode="#,##0\ _S_k"/>
    <numFmt numFmtId="181" formatCode="#,##0&quot; Sk&quot;"/>
    <numFmt numFmtId="182" formatCode="#,##0.00\ "/>
    <numFmt numFmtId="183" formatCode="0.00\ %"/>
    <numFmt numFmtId="184" formatCode="#,##0\ "/>
    <numFmt numFmtId="185" formatCode="0.000"/>
  </numFmts>
  <fonts count="55">
    <font>
      <sz val="10"/>
      <name val="Arial"/>
      <family val="0"/>
    </font>
    <font>
      <b/>
      <sz val="7"/>
      <name val="Letter Gothic CE"/>
      <family val="0"/>
    </font>
    <font>
      <sz val="11"/>
      <color indexed="63"/>
      <name val="Calibri"/>
      <family val="0"/>
    </font>
    <font>
      <sz val="11"/>
      <color indexed="22"/>
      <name val="Calibri"/>
      <family val="0"/>
    </font>
    <font>
      <b/>
      <sz val="11"/>
      <color indexed="63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22"/>
      <name val="Arial Narrow"/>
      <family val="0"/>
    </font>
    <font>
      <b/>
      <sz val="8"/>
      <color indexed="22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6" fontId="1" fillId="0" borderId="1">
      <alignment/>
      <protection/>
    </xf>
    <xf numFmtId="0" fontId="0" fillId="0" borderId="1">
      <alignment/>
      <protection/>
    </xf>
    <xf numFmtId="167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" fillId="6" borderId="0" applyBorder="0" applyProtection="0">
      <alignment/>
    </xf>
    <xf numFmtId="0" fontId="3" fillId="21" borderId="0" applyBorder="0" applyProtection="0">
      <alignment/>
    </xf>
    <xf numFmtId="0" fontId="3" fillId="22" borderId="0" applyBorder="0" applyProtection="0">
      <alignment/>
    </xf>
    <xf numFmtId="0" fontId="3" fillId="14" borderId="0" applyBorder="0" applyProtection="0">
      <alignment/>
    </xf>
    <xf numFmtId="0" fontId="3" fillId="6" borderId="0" applyBorder="0" applyProtection="0">
      <alignment/>
    </xf>
    <xf numFmtId="0" fontId="3" fillId="3" borderId="0" applyBorder="0" applyProtection="0">
      <alignment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0" borderId="2" applyProtection="0">
      <alignment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9" fillId="29" borderId="0" applyNumberFormat="0" applyBorder="0" applyAlignment="0" applyProtection="0"/>
    <xf numFmtId="0" fontId="40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Border="0" applyProtection="0">
      <alignment/>
    </xf>
    <xf numFmtId="0" fontId="48" fillId="0" borderId="0" applyNumberFormat="0" applyFill="0" applyBorder="0" applyAlignment="0" applyProtection="0"/>
    <xf numFmtId="0" fontId="1" fillId="0" borderId="10">
      <alignment vertical="center"/>
      <protection/>
    </xf>
    <xf numFmtId="0" fontId="49" fillId="33" borderId="11" applyNumberFormat="0" applyAlignment="0" applyProtection="0"/>
    <xf numFmtId="0" fontId="50" fillId="34" borderId="11" applyNumberFormat="0" applyAlignment="0" applyProtection="0"/>
    <xf numFmtId="0" fontId="51" fillId="34" borderId="12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9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49" fontId="10" fillId="0" borderId="0" xfId="71" applyNumberFormat="1" applyFont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71" applyNumberFormat="1" applyFont="1">
      <alignment/>
      <protection/>
    </xf>
    <xf numFmtId="0" fontId="11" fillId="0" borderId="0" xfId="7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77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8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49" fontId="14" fillId="20" borderId="0" xfId="0" applyNumberFormat="1" applyFont="1" applyFill="1" applyAlignment="1" applyProtection="1">
      <alignment horizontal="left" vertical="top" wrapText="1"/>
      <protection/>
    </xf>
    <xf numFmtId="177" fontId="15" fillId="20" borderId="0" xfId="0" applyNumberFormat="1" applyFont="1" applyFill="1" applyAlignment="1" applyProtection="1">
      <alignment vertical="top"/>
      <protection/>
    </xf>
    <xf numFmtId="0" fontId="15" fillId="20" borderId="0" xfId="0" applyFont="1" applyFill="1" applyAlignment="1" applyProtection="1">
      <alignment vertical="top"/>
      <protection/>
    </xf>
    <xf numFmtId="4" fontId="15" fillId="20" borderId="0" xfId="0" applyNumberFormat="1" applyFont="1" applyFill="1" applyAlignment="1" applyProtection="1">
      <alignment vertical="top"/>
      <protection/>
    </xf>
    <xf numFmtId="4" fontId="14" fillId="20" borderId="0" xfId="0" applyNumberFormat="1" applyFont="1" applyFill="1" applyAlignment="1" applyProtection="1">
      <alignment vertical="top"/>
      <protection/>
    </xf>
    <xf numFmtId="49" fontId="16" fillId="0" borderId="0" xfId="0" applyNumberFormat="1" applyFont="1" applyAlignment="1" applyProtection="1">
      <alignment horizontal="left" vertical="top" wrapText="1"/>
      <protection/>
    </xf>
    <xf numFmtId="4" fontId="16" fillId="0" borderId="0" xfId="0" applyNumberFormat="1" applyFont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4" fontId="17" fillId="0" borderId="0" xfId="0" applyNumberFormat="1" applyFont="1" applyAlignment="1" applyProtection="1">
      <alignment vertical="top"/>
      <protection/>
    </xf>
    <xf numFmtId="0" fontId="9" fillId="18" borderId="0" xfId="0" applyFont="1" applyFill="1" applyAlignment="1" applyProtection="1">
      <alignment/>
      <protection/>
    </xf>
    <xf numFmtId="0" fontId="8" fillId="18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18" fillId="0" borderId="0" xfId="71" applyFont="1">
      <alignment/>
      <protection/>
    </xf>
    <xf numFmtId="49" fontId="18" fillId="0" borderId="0" xfId="71" applyNumberFormat="1" applyFont="1">
      <alignment/>
      <protection/>
    </xf>
    <xf numFmtId="49" fontId="8" fillId="0" borderId="0" xfId="0" applyNumberFormat="1" applyFont="1" applyAlignment="1">
      <alignment/>
    </xf>
    <xf numFmtId="0" fontId="19" fillId="0" borderId="0" xfId="71" applyFont="1">
      <alignment/>
      <protection/>
    </xf>
    <xf numFmtId="49" fontId="19" fillId="0" borderId="0" xfId="71" applyNumberFormat="1" applyFont="1">
      <alignment/>
      <protection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77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49" fontId="9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177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78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185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vertical="top"/>
    </xf>
    <xf numFmtId="178" fontId="9" fillId="0" borderId="0" xfId="0" applyNumberFormat="1" applyFont="1" applyAlignment="1">
      <alignment vertical="top"/>
    </xf>
    <xf numFmtId="177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 vertical="top" wrapText="1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14" fillId="18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right"/>
    </xf>
    <xf numFmtId="4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/>
    </xf>
    <xf numFmtId="0" fontId="0" fillId="0" borderId="17" xfId="0" applyFont="1" applyBorder="1" applyAlignment="1">
      <alignment horizontal="right"/>
    </xf>
    <xf numFmtId="4" fontId="21" fillId="0" borderId="24" xfId="0" applyNumberFormat="1" applyFont="1" applyBorder="1" applyAlignment="1">
      <alignment/>
    </xf>
    <xf numFmtId="0" fontId="0" fillId="42" borderId="21" xfId="0" applyFont="1" applyFill="1" applyBorder="1" applyAlignment="1">
      <alignment horizontal="right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4" fontId="21" fillId="42" borderId="23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>
      <alignment vertical="top"/>
      <protection/>
    </xf>
    <xf numFmtId="4" fontId="9" fillId="0" borderId="0" xfId="0" applyNumberFormat="1" applyFont="1" applyFill="1" applyAlignment="1" applyProtection="1">
      <alignment vertical="top"/>
      <protection/>
    </xf>
    <xf numFmtId="0" fontId="8" fillId="0" borderId="0" xfId="0" applyFont="1" applyAlignment="1">
      <alignment horizontal="center"/>
    </xf>
    <xf numFmtId="4" fontId="16" fillId="0" borderId="0" xfId="0" applyNumberFormat="1" applyFont="1" applyAlignment="1" applyProtection="1">
      <alignment horizontal="center" vertical="top"/>
      <protection/>
    </xf>
    <xf numFmtId="177" fontId="8" fillId="0" borderId="0" xfId="0" applyNumberFormat="1" applyFont="1" applyAlignment="1" applyProtection="1">
      <alignment horizontal="center" vertical="top"/>
      <protection/>
    </xf>
    <xf numFmtId="177" fontId="15" fillId="20" borderId="0" xfId="0" applyNumberFormat="1" applyFont="1" applyFill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 vertical="top"/>
      <protection/>
    </xf>
    <xf numFmtId="0" fontId="15" fillId="20" borderId="0" xfId="0" applyFont="1" applyFill="1" applyAlignment="1" applyProtection="1">
      <alignment horizontal="center" vertical="top"/>
      <protection/>
    </xf>
    <xf numFmtId="4" fontId="8" fillId="43" borderId="0" xfId="0" applyNumberFormat="1" applyFont="1" applyFill="1" applyAlignment="1" applyProtection="1">
      <alignment vertical="top"/>
      <protection/>
    </xf>
    <xf numFmtId="4" fontId="8" fillId="44" borderId="0" xfId="0" applyNumberFormat="1" applyFont="1" applyFill="1" applyAlignment="1">
      <alignment vertical="top"/>
    </xf>
    <xf numFmtId="0" fontId="9" fillId="45" borderId="0" xfId="0" applyFont="1" applyFill="1" applyAlignment="1">
      <alignment/>
    </xf>
    <xf numFmtId="0" fontId="8" fillId="45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 1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showGridLines="0" zoomScale="130" zoomScaleNormal="130" zoomScalePageLayoutView="0" workbookViewId="0" topLeftCell="A16">
      <selection activeCell="AN110" sqref="AN110"/>
    </sheetView>
  </sheetViews>
  <sheetFormatPr defaultColWidth="9.140625" defaultRowHeight="12.75"/>
  <cols>
    <col min="1" max="1" width="6.57421875" style="80" customWidth="1"/>
    <col min="2" max="2" width="3.57421875" style="90" customWidth="1"/>
    <col min="3" max="3" width="13.00390625" style="82" customWidth="1"/>
    <col min="4" max="4" width="35.57421875" style="83" customWidth="1"/>
    <col min="5" max="5" width="10.57421875" style="84" customWidth="1"/>
    <col min="6" max="6" width="5.421875" style="88" customWidth="1"/>
    <col min="7" max="7" width="8.57421875" style="86" customWidth="1"/>
    <col min="8" max="9" width="9.57421875" style="86" hidden="1" customWidth="1"/>
    <col min="10" max="10" width="9.57421875" style="86" customWidth="1"/>
    <col min="11" max="11" width="7.421875" style="87" hidden="1" customWidth="1"/>
    <col min="12" max="12" width="8.421875" style="87" hidden="1" customWidth="1"/>
    <col min="13" max="13" width="9.140625" style="84" hidden="1" customWidth="1"/>
    <col min="14" max="14" width="7.00390625" style="84" hidden="1" customWidth="1"/>
    <col min="15" max="15" width="3.57421875" style="85" customWidth="1"/>
    <col min="16" max="16" width="12.57421875" style="85" hidden="1" customWidth="1"/>
    <col min="17" max="19" width="13.421875" style="84" hidden="1" customWidth="1"/>
    <col min="20" max="20" width="10.57421875" style="88" hidden="1" customWidth="1"/>
    <col min="21" max="21" width="10.421875" style="88" hidden="1" customWidth="1"/>
    <col min="22" max="22" width="5.57421875" style="88" hidden="1" customWidth="1"/>
    <col min="23" max="23" width="9.140625" style="89" hidden="1" customWidth="1"/>
    <col min="24" max="25" width="5.57421875" style="85" hidden="1" customWidth="1"/>
    <col min="26" max="26" width="7.57421875" style="85" hidden="1" customWidth="1"/>
    <col min="27" max="27" width="24.8515625" style="85" hidden="1" customWidth="1"/>
    <col min="28" max="28" width="4.421875" style="85" hidden="1" customWidth="1"/>
    <col min="29" max="29" width="8.421875" style="85" hidden="1" customWidth="1"/>
    <col min="30" max="30" width="8.57421875" style="85" hidden="1" customWidth="1"/>
    <col min="31" max="34" width="9.140625" style="85" hidden="1" customWidth="1"/>
    <col min="35" max="35" width="9.140625" style="58" customWidth="1"/>
    <col min="36" max="37" width="0" style="58" hidden="1" customWidth="1"/>
    <col min="38" max="16384" width="9.140625" style="58" customWidth="1"/>
  </cols>
  <sheetData>
    <row r="1" spans="1:34" ht="10.5">
      <c r="A1" s="57" t="s">
        <v>62</v>
      </c>
      <c r="B1" s="58"/>
      <c r="C1" s="58"/>
      <c r="D1" s="58"/>
      <c r="E1" s="57"/>
      <c r="F1" s="123"/>
      <c r="G1" s="59"/>
      <c r="H1" s="58"/>
      <c r="I1" s="58"/>
      <c r="J1" s="59"/>
      <c r="K1" s="60"/>
      <c r="L1" s="58"/>
      <c r="M1" s="58"/>
      <c r="N1" s="58"/>
      <c r="O1" s="58"/>
      <c r="P1" s="58"/>
      <c r="Q1" s="61"/>
      <c r="R1" s="61"/>
      <c r="S1" s="61"/>
      <c r="T1" s="58"/>
      <c r="U1" s="58"/>
      <c r="V1" s="58"/>
      <c r="W1" s="58"/>
      <c r="X1" s="58"/>
      <c r="Y1" s="58"/>
      <c r="Z1" s="62" t="s">
        <v>1</v>
      </c>
      <c r="AA1" s="63" t="s">
        <v>2</v>
      </c>
      <c r="AB1" s="62" t="s">
        <v>3</v>
      </c>
      <c r="AC1" s="62" t="s">
        <v>4</v>
      </c>
      <c r="AD1" s="62" t="s">
        <v>5</v>
      </c>
      <c r="AE1" s="58"/>
      <c r="AF1" s="58"/>
      <c r="AG1" s="58"/>
      <c r="AH1" s="58"/>
    </row>
    <row r="2" spans="1:34" ht="10.5">
      <c r="A2" s="57" t="s">
        <v>64</v>
      </c>
      <c r="B2" s="58"/>
      <c r="C2" s="58"/>
      <c r="D2" s="58"/>
      <c r="E2" s="57"/>
      <c r="F2" s="123"/>
      <c r="G2" s="59"/>
      <c r="H2" s="64"/>
      <c r="I2" s="58"/>
      <c r="J2" s="59"/>
      <c r="K2" s="60"/>
      <c r="L2" s="58"/>
      <c r="M2" s="58"/>
      <c r="N2" s="58"/>
      <c r="O2" s="58"/>
      <c r="P2" s="58"/>
      <c r="Q2" s="61"/>
      <c r="R2" s="61"/>
      <c r="S2" s="61"/>
      <c r="T2" s="58"/>
      <c r="U2" s="58"/>
      <c r="V2" s="58"/>
      <c r="W2" s="58"/>
      <c r="X2" s="58"/>
      <c r="Y2" s="58"/>
      <c r="Z2" s="62" t="s">
        <v>6</v>
      </c>
      <c r="AA2" s="65" t="s">
        <v>7</v>
      </c>
      <c r="AB2" s="65" t="s">
        <v>8</v>
      </c>
      <c r="AC2" s="65"/>
      <c r="AD2" s="66"/>
      <c r="AE2" s="58"/>
      <c r="AF2" s="58"/>
      <c r="AG2" s="58"/>
      <c r="AH2" s="58"/>
    </row>
    <row r="3" spans="1:34" ht="10.5">
      <c r="A3" s="57" t="s">
        <v>9</v>
      </c>
      <c r="B3" s="58"/>
      <c r="C3" s="58"/>
      <c r="D3" s="58"/>
      <c r="E3" s="57"/>
      <c r="F3" s="123"/>
      <c r="G3" s="59"/>
      <c r="H3" s="58"/>
      <c r="I3" s="58"/>
      <c r="J3" s="59"/>
      <c r="K3" s="60"/>
      <c r="L3" s="58"/>
      <c r="M3" s="58"/>
      <c r="N3" s="58"/>
      <c r="O3" s="58"/>
      <c r="P3" s="58"/>
      <c r="Q3" s="61"/>
      <c r="R3" s="61"/>
      <c r="S3" s="61"/>
      <c r="T3" s="58"/>
      <c r="U3" s="58"/>
      <c r="V3" s="58"/>
      <c r="W3" s="58"/>
      <c r="X3" s="58"/>
      <c r="Y3" s="58"/>
      <c r="Z3" s="62" t="s">
        <v>10</v>
      </c>
      <c r="AA3" s="65" t="s">
        <v>11</v>
      </c>
      <c r="AB3" s="65" t="s">
        <v>8</v>
      </c>
      <c r="AC3" s="65" t="s">
        <v>12</v>
      </c>
      <c r="AD3" s="66" t="s">
        <v>13</v>
      </c>
      <c r="AE3" s="58"/>
      <c r="AF3" s="58"/>
      <c r="AG3" s="58"/>
      <c r="AH3" s="58"/>
    </row>
    <row r="4" spans="1:34" ht="10.5">
      <c r="A4" s="58"/>
      <c r="B4" s="58"/>
      <c r="C4" s="58"/>
      <c r="D4" s="58"/>
      <c r="E4" s="58"/>
      <c r="F4" s="123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  <c r="R4" s="61"/>
      <c r="S4" s="61"/>
      <c r="T4" s="58"/>
      <c r="U4" s="58"/>
      <c r="V4" s="58"/>
      <c r="W4" s="58"/>
      <c r="X4" s="58"/>
      <c r="Y4" s="58"/>
      <c r="Z4" s="62" t="s">
        <v>14</v>
      </c>
      <c r="AA4" s="65" t="s">
        <v>15</v>
      </c>
      <c r="AB4" s="65" t="s">
        <v>8</v>
      </c>
      <c r="AC4" s="65"/>
      <c r="AD4" s="66"/>
      <c r="AE4" s="58"/>
      <c r="AF4" s="58"/>
      <c r="AG4" s="58"/>
      <c r="AH4" s="58"/>
    </row>
    <row r="5" spans="1:34" ht="10.5">
      <c r="A5" s="96" t="s">
        <v>386</v>
      </c>
      <c r="B5" s="97"/>
      <c r="C5" s="97"/>
      <c r="D5" s="97"/>
      <c r="E5" s="58"/>
      <c r="F5" s="123"/>
      <c r="G5" s="58"/>
      <c r="H5" s="58"/>
      <c r="I5" s="58"/>
      <c r="J5" s="58"/>
      <c r="K5" s="58"/>
      <c r="L5" s="58"/>
      <c r="M5" s="58"/>
      <c r="N5" s="58"/>
      <c r="O5" s="58"/>
      <c r="P5" s="58"/>
      <c r="Q5" s="61"/>
      <c r="R5" s="61"/>
      <c r="S5" s="61"/>
      <c r="T5" s="58"/>
      <c r="U5" s="58"/>
      <c r="V5" s="58"/>
      <c r="W5" s="58"/>
      <c r="X5" s="58"/>
      <c r="Y5" s="58"/>
      <c r="Z5" s="62" t="s">
        <v>16</v>
      </c>
      <c r="AA5" s="65" t="s">
        <v>11</v>
      </c>
      <c r="AB5" s="65" t="s">
        <v>8</v>
      </c>
      <c r="AC5" s="65" t="s">
        <v>12</v>
      </c>
      <c r="AD5" s="66" t="s">
        <v>13</v>
      </c>
      <c r="AE5" s="58"/>
      <c r="AF5" s="58"/>
      <c r="AG5" s="58"/>
      <c r="AH5" s="58"/>
    </row>
    <row r="6" spans="1:34" ht="10.5">
      <c r="A6" s="57" t="s">
        <v>262</v>
      </c>
      <c r="B6" s="58"/>
      <c r="C6" s="58"/>
      <c r="D6" s="58"/>
      <c r="E6" s="58"/>
      <c r="F6" s="123"/>
      <c r="G6" s="58"/>
      <c r="H6" s="58"/>
      <c r="I6" s="58"/>
      <c r="J6" s="58"/>
      <c r="K6" s="58"/>
      <c r="L6" s="58"/>
      <c r="M6" s="58"/>
      <c r="N6" s="58"/>
      <c r="O6" s="58"/>
      <c r="P6" s="58"/>
      <c r="Q6" s="61"/>
      <c r="R6" s="61"/>
      <c r="S6" s="61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10.5">
      <c r="A7" s="57"/>
      <c r="B7" s="58"/>
      <c r="C7" s="58"/>
      <c r="D7" s="58"/>
      <c r="E7" s="58"/>
      <c r="F7" s="123"/>
      <c r="G7" s="58"/>
      <c r="H7" s="58"/>
      <c r="I7" s="58"/>
      <c r="J7" s="58"/>
      <c r="K7" s="58"/>
      <c r="L7" s="58"/>
      <c r="M7" s="58"/>
      <c r="N7" s="58"/>
      <c r="O7" s="58"/>
      <c r="P7" s="58"/>
      <c r="Q7" s="61"/>
      <c r="R7" s="61"/>
      <c r="S7" s="61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ht="10.5">
      <c r="A8" s="132" t="s">
        <v>390</v>
      </c>
      <c r="B8" s="133"/>
      <c r="C8" s="133"/>
      <c r="D8" s="133"/>
      <c r="E8" s="58"/>
      <c r="F8" s="123"/>
      <c r="G8" s="58"/>
      <c r="H8" s="58"/>
      <c r="I8" s="58"/>
      <c r="J8" s="58"/>
      <c r="K8" s="58"/>
      <c r="L8" s="58"/>
      <c r="M8" s="58"/>
      <c r="N8" s="58"/>
      <c r="O8" s="58"/>
      <c r="P8" s="58"/>
      <c r="Q8" s="61"/>
      <c r="R8" s="61"/>
      <c r="S8" s="61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ht="10.5">
      <c r="A9" s="57"/>
      <c r="B9" s="58"/>
      <c r="C9" s="58"/>
      <c r="D9" s="58"/>
      <c r="E9" s="58"/>
      <c r="F9" s="123"/>
      <c r="G9" s="58"/>
      <c r="H9" s="58"/>
      <c r="I9" s="58"/>
      <c r="J9" s="58"/>
      <c r="K9" s="58"/>
      <c r="L9" s="58"/>
      <c r="M9" s="58"/>
      <c r="N9" s="58"/>
      <c r="O9" s="58"/>
      <c r="P9" s="58"/>
      <c r="Q9" s="61"/>
      <c r="R9" s="61"/>
      <c r="S9" s="61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ht="12.75">
      <c r="A10" s="58" t="s">
        <v>68</v>
      </c>
      <c r="B10" s="67"/>
      <c r="C10" s="64"/>
      <c r="D10" s="68" t="str">
        <f>CONCATENATE(AA2," ",AB2," ",AC2," ",AD2)</f>
        <v>Prehľad rozpočtových nákladov v EUR  </v>
      </c>
      <c r="E10" s="61"/>
      <c r="F10" s="123"/>
      <c r="G10" s="59"/>
      <c r="H10" s="59"/>
      <c r="I10" s="59"/>
      <c r="J10" s="59"/>
      <c r="K10" s="60"/>
      <c r="L10" s="60"/>
      <c r="M10" s="61"/>
      <c r="N10" s="61"/>
      <c r="O10" s="58"/>
      <c r="P10" s="58"/>
      <c r="Q10" s="61"/>
      <c r="R10" s="61"/>
      <c r="S10" s="61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7" ht="10.5">
      <c r="A11" s="69" t="s">
        <v>17</v>
      </c>
      <c r="B11" s="69" t="s">
        <v>18</v>
      </c>
      <c r="C11" s="69" t="s">
        <v>19</v>
      </c>
      <c r="D11" s="69" t="s">
        <v>20</v>
      </c>
      <c r="E11" s="69" t="s">
        <v>21</v>
      </c>
      <c r="F11" s="69" t="s">
        <v>22</v>
      </c>
      <c r="G11" s="69" t="s">
        <v>23</v>
      </c>
      <c r="H11" s="69" t="s">
        <v>24</v>
      </c>
      <c r="I11" s="69" t="s">
        <v>25</v>
      </c>
      <c r="J11" s="69" t="s">
        <v>26</v>
      </c>
      <c r="K11" s="135" t="s">
        <v>27</v>
      </c>
      <c r="L11" s="135"/>
      <c r="M11" s="136" t="s">
        <v>28</v>
      </c>
      <c r="N11" s="136"/>
      <c r="O11" s="69" t="s">
        <v>0</v>
      </c>
      <c r="P11" s="70" t="s">
        <v>29</v>
      </c>
      <c r="Q11" s="69" t="s">
        <v>21</v>
      </c>
      <c r="R11" s="69" t="s">
        <v>21</v>
      </c>
      <c r="S11" s="70" t="s">
        <v>21</v>
      </c>
      <c r="T11" s="26" t="s">
        <v>30</v>
      </c>
      <c r="U11" s="27" t="s">
        <v>31</v>
      </c>
      <c r="V11" s="28" t="s">
        <v>32</v>
      </c>
      <c r="W11" s="69" t="s">
        <v>33</v>
      </c>
      <c r="X11" s="69" t="s">
        <v>34</v>
      </c>
      <c r="Y11" s="69" t="s">
        <v>35</v>
      </c>
      <c r="Z11" s="71" t="s">
        <v>36</v>
      </c>
      <c r="AA11" s="71" t="s">
        <v>37</v>
      </c>
      <c r="AB11" s="69" t="s">
        <v>32</v>
      </c>
      <c r="AC11" s="69" t="s">
        <v>38</v>
      </c>
      <c r="AD11" s="69" t="s">
        <v>39</v>
      </c>
      <c r="AE11" s="72" t="s">
        <v>40</v>
      </c>
      <c r="AF11" s="72" t="s">
        <v>41</v>
      </c>
      <c r="AG11" s="72" t="s">
        <v>21</v>
      </c>
      <c r="AH11" s="72" t="s">
        <v>42</v>
      </c>
      <c r="AJ11" s="58" t="s">
        <v>69</v>
      </c>
      <c r="AK11" s="58" t="s">
        <v>71</v>
      </c>
    </row>
    <row r="12" spans="1:37" ht="10.5">
      <c r="A12" s="73" t="s">
        <v>43</v>
      </c>
      <c r="B12" s="73" t="s">
        <v>44</v>
      </c>
      <c r="C12" s="74"/>
      <c r="D12" s="73" t="s">
        <v>45</v>
      </c>
      <c r="E12" s="73" t="s">
        <v>46</v>
      </c>
      <c r="F12" s="73" t="s">
        <v>47</v>
      </c>
      <c r="G12" s="73" t="s">
        <v>48</v>
      </c>
      <c r="H12" s="73" t="s">
        <v>263</v>
      </c>
      <c r="I12" s="73" t="s">
        <v>49</v>
      </c>
      <c r="J12" s="73"/>
      <c r="K12" s="73" t="s">
        <v>23</v>
      </c>
      <c r="L12" s="73" t="s">
        <v>26</v>
      </c>
      <c r="M12" s="75" t="s">
        <v>23</v>
      </c>
      <c r="N12" s="73" t="s">
        <v>26</v>
      </c>
      <c r="O12" s="73" t="s">
        <v>50</v>
      </c>
      <c r="P12" s="75"/>
      <c r="Q12" s="73" t="s">
        <v>51</v>
      </c>
      <c r="R12" s="73" t="s">
        <v>52</v>
      </c>
      <c r="S12" s="75" t="s">
        <v>53</v>
      </c>
      <c r="T12" s="34" t="s">
        <v>54</v>
      </c>
      <c r="U12" s="35" t="s">
        <v>55</v>
      </c>
      <c r="V12" s="36" t="s">
        <v>56</v>
      </c>
      <c r="W12" s="76"/>
      <c r="X12" s="77"/>
      <c r="Y12" s="77"/>
      <c r="Z12" s="78" t="s">
        <v>57</v>
      </c>
      <c r="AA12" s="78" t="s">
        <v>43</v>
      </c>
      <c r="AB12" s="73" t="s">
        <v>58</v>
      </c>
      <c r="AC12" s="77"/>
      <c r="AD12" s="77"/>
      <c r="AE12" s="79"/>
      <c r="AF12" s="79"/>
      <c r="AG12" s="79"/>
      <c r="AH12" s="79"/>
      <c r="AJ12" s="58" t="s">
        <v>70</v>
      </c>
      <c r="AK12" s="58" t="s">
        <v>72</v>
      </c>
    </row>
    <row r="14" ht="10.5">
      <c r="B14" s="81" t="s">
        <v>73</v>
      </c>
    </row>
    <row r="15" ht="10.5">
      <c r="B15" s="82" t="s">
        <v>74</v>
      </c>
    </row>
    <row r="16" spans="1:37" ht="21">
      <c r="A16" s="80">
        <v>1</v>
      </c>
      <c r="B16" s="90" t="s">
        <v>128</v>
      </c>
      <c r="C16" s="82" t="s">
        <v>264</v>
      </c>
      <c r="D16" s="83" t="s">
        <v>265</v>
      </c>
      <c r="E16" s="84">
        <v>10</v>
      </c>
      <c r="F16" s="88" t="s">
        <v>131</v>
      </c>
      <c r="G16" s="130"/>
      <c r="H16" s="86">
        <f aca="true" t="shared" si="0" ref="H16:H24">ROUND(E16*G16,2)</f>
        <v>0</v>
      </c>
      <c r="J16" s="86">
        <f aca="true" t="shared" si="1" ref="J16:J24">ROUND(E16*G16,2)</f>
        <v>0</v>
      </c>
      <c r="L16" s="87">
        <f aca="true" t="shared" si="2" ref="L16:L24">E16*K16</f>
        <v>0</v>
      </c>
      <c r="M16" s="84">
        <v>0.23</v>
      </c>
      <c r="N16" s="84">
        <f aca="true" t="shared" si="3" ref="N16:N24">E16*M16</f>
        <v>2.3000000000000003</v>
      </c>
      <c r="O16" s="85">
        <v>20</v>
      </c>
      <c r="P16" s="85" t="s">
        <v>79</v>
      </c>
      <c r="V16" s="88" t="s">
        <v>61</v>
      </c>
      <c r="W16" s="89">
        <v>3.55</v>
      </c>
      <c r="X16" s="82" t="s">
        <v>266</v>
      </c>
      <c r="Y16" s="82" t="s">
        <v>264</v>
      </c>
      <c r="Z16" s="85" t="s">
        <v>165</v>
      </c>
      <c r="AB16" s="85">
        <v>1</v>
      </c>
      <c r="AJ16" s="58" t="s">
        <v>82</v>
      </c>
      <c r="AK16" s="58" t="s">
        <v>83</v>
      </c>
    </row>
    <row r="17" spans="1:37" ht="10.5">
      <c r="A17" s="80">
        <v>2</v>
      </c>
      <c r="B17" s="90" t="s">
        <v>87</v>
      </c>
      <c r="C17" s="82" t="s">
        <v>267</v>
      </c>
      <c r="D17" s="83" t="s">
        <v>268</v>
      </c>
      <c r="E17" s="84">
        <v>9</v>
      </c>
      <c r="F17" s="88" t="s">
        <v>155</v>
      </c>
      <c r="G17" s="130"/>
      <c r="H17" s="86">
        <f t="shared" si="0"/>
        <v>0</v>
      </c>
      <c r="J17" s="86">
        <f t="shared" si="1"/>
        <v>0</v>
      </c>
      <c r="L17" s="87">
        <f t="shared" si="2"/>
        <v>0</v>
      </c>
      <c r="M17" s="84">
        <v>0.23</v>
      </c>
      <c r="N17" s="84">
        <f t="shared" si="3"/>
        <v>2.0700000000000003</v>
      </c>
      <c r="O17" s="85">
        <v>20</v>
      </c>
      <c r="P17" s="85" t="s">
        <v>79</v>
      </c>
      <c r="V17" s="88" t="s">
        <v>61</v>
      </c>
      <c r="W17" s="89">
        <v>2.043</v>
      </c>
      <c r="X17" s="82" t="s">
        <v>269</v>
      </c>
      <c r="Y17" s="82" t="s">
        <v>267</v>
      </c>
      <c r="Z17" s="85" t="s">
        <v>165</v>
      </c>
      <c r="AB17" s="85">
        <v>1</v>
      </c>
      <c r="AJ17" s="58" t="s">
        <v>82</v>
      </c>
      <c r="AK17" s="58" t="s">
        <v>83</v>
      </c>
    </row>
    <row r="18" spans="1:37" ht="10.5">
      <c r="A18" s="80">
        <v>3</v>
      </c>
      <c r="B18" s="90" t="s">
        <v>75</v>
      </c>
      <c r="C18" s="82" t="s">
        <v>76</v>
      </c>
      <c r="D18" s="83" t="s">
        <v>77</v>
      </c>
      <c r="E18" s="84">
        <v>44</v>
      </c>
      <c r="F18" s="88" t="s">
        <v>78</v>
      </c>
      <c r="G18" s="130"/>
      <c r="H18" s="86">
        <f t="shared" si="0"/>
        <v>0</v>
      </c>
      <c r="J18" s="86">
        <f t="shared" si="1"/>
        <v>0</v>
      </c>
      <c r="L18" s="87">
        <f t="shared" si="2"/>
        <v>0</v>
      </c>
      <c r="N18" s="84">
        <f t="shared" si="3"/>
        <v>0</v>
      </c>
      <c r="O18" s="85">
        <v>20</v>
      </c>
      <c r="P18" s="85" t="s">
        <v>79</v>
      </c>
      <c r="V18" s="88" t="s">
        <v>61</v>
      </c>
      <c r="W18" s="89">
        <v>7.304</v>
      </c>
      <c r="X18" s="82" t="s">
        <v>80</v>
      </c>
      <c r="Y18" s="82" t="s">
        <v>76</v>
      </c>
      <c r="Z18" s="85" t="s">
        <v>81</v>
      </c>
      <c r="AB18" s="85">
        <v>1</v>
      </c>
      <c r="AJ18" s="58" t="s">
        <v>82</v>
      </c>
      <c r="AK18" s="58" t="s">
        <v>83</v>
      </c>
    </row>
    <row r="19" spans="1:37" ht="10.5">
      <c r="A19" s="80">
        <v>4</v>
      </c>
      <c r="B19" s="90" t="s">
        <v>75</v>
      </c>
      <c r="C19" s="82" t="s">
        <v>84</v>
      </c>
      <c r="D19" s="83" t="s">
        <v>85</v>
      </c>
      <c r="E19" s="84">
        <v>44</v>
      </c>
      <c r="F19" s="88" t="s">
        <v>78</v>
      </c>
      <c r="G19" s="130"/>
      <c r="H19" s="86">
        <f t="shared" si="0"/>
        <v>0</v>
      </c>
      <c r="J19" s="86">
        <f t="shared" si="1"/>
        <v>0</v>
      </c>
      <c r="L19" s="87">
        <f t="shared" si="2"/>
        <v>0</v>
      </c>
      <c r="N19" s="84">
        <f t="shared" si="3"/>
        <v>0</v>
      </c>
      <c r="O19" s="85">
        <v>20</v>
      </c>
      <c r="P19" s="85" t="s">
        <v>79</v>
      </c>
      <c r="V19" s="88" t="s">
        <v>61</v>
      </c>
      <c r="W19" s="89">
        <v>1.54</v>
      </c>
      <c r="X19" s="82" t="s">
        <v>86</v>
      </c>
      <c r="Y19" s="82" t="s">
        <v>84</v>
      </c>
      <c r="Z19" s="85" t="s">
        <v>81</v>
      </c>
      <c r="AB19" s="85">
        <v>1</v>
      </c>
      <c r="AJ19" s="58" t="s">
        <v>82</v>
      </c>
      <c r="AK19" s="58" t="s">
        <v>83</v>
      </c>
    </row>
    <row r="20" spans="1:37" ht="10.5">
      <c r="A20" s="80">
        <v>5</v>
      </c>
      <c r="B20" s="90" t="s">
        <v>87</v>
      </c>
      <c r="C20" s="82" t="s">
        <v>88</v>
      </c>
      <c r="D20" s="83" t="s">
        <v>89</v>
      </c>
      <c r="E20" s="84">
        <v>4.31</v>
      </c>
      <c r="F20" s="88" t="s">
        <v>78</v>
      </c>
      <c r="G20" s="130"/>
      <c r="H20" s="86">
        <f t="shared" si="0"/>
        <v>0</v>
      </c>
      <c r="J20" s="86">
        <f t="shared" si="1"/>
        <v>0</v>
      </c>
      <c r="L20" s="87">
        <f t="shared" si="2"/>
        <v>0</v>
      </c>
      <c r="N20" s="84">
        <f t="shared" si="3"/>
        <v>0</v>
      </c>
      <c r="O20" s="85">
        <v>20</v>
      </c>
      <c r="P20" s="85" t="s">
        <v>79</v>
      </c>
      <c r="V20" s="88" t="s">
        <v>61</v>
      </c>
      <c r="W20" s="89">
        <v>13.439</v>
      </c>
      <c r="X20" s="82" t="s">
        <v>90</v>
      </c>
      <c r="Y20" s="82" t="s">
        <v>88</v>
      </c>
      <c r="Z20" s="85" t="s">
        <v>81</v>
      </c>
      <c r="AB20" s="85">
        <v>1</v>
      </c>
      <c r="AJ20" s="58" t="s">
        <v>82</v>
      </c>
      <c r="AK20" s="58" t="s">
        <v>83</v>
      </c>
    </row>
    <row r="21" spans="1:37" ht="10.5">
      <c r="A21" s="80">
        <v>6</v>
      </c>
      <c r="B21" s="90" t="s">
        <v>87</v>
      </c>
      <c r="C21" s="82" t="s">
        <v>91</v>
      </c>
      <c r="D21" s="83" t="s">
        <v>85</v>
      </c>
      <c r="E21" s="84">
        <v>4.31</v>
      </c>
      <c r="F21" s="88" t="s">
        <v>78</v>
      </c>
      <c r="G21" s="130"/>
      <c r="H21" s="86">
        <f t="shared" si="0"/>
        <v>0</v>
      </c>
      <c r="J21" s="86">
        <f t="shared" si="1"/>
        <v>0</v>
      </c>
      <c r="L21" s="87">
        <f t="shared" si="2"/>
        <v>0</v>
      </c>
      <c r="N21" s="84">
        <f t="shared" si="3"/>
        <v>0</v>
      </c>
      <c r="O21" s="85">
        <v>20</v>
      </c>
      <c r="P21" s="85" t="s">
        <v>79</v>
      </c>
      <c r="V21" s="88" t="s">
        <v>61</v>
      </c>
      <c r="W21" s="89">
        <v>1.073</v>
      </c>
      <c r="X21" s="82" t="s">
        <v>92</v>
      </c>
      <c r="Y21" s="82" t="s">
        <v>91</v>
      </c>
      <c r="Z21" s="85" t="s">
        <v>81</v>
      </c>
      <c r="AB21" s="85">
        <v>1</v>
      </c>
      <c r="AJ21" s="58" t="s">
        <v>82</v>
      </c>
      <c r="AK21" s="58" t="s">
        <v>83</v>
      </c>
    </row>
    <row r="22" spans="1:37" ht="10.5">
      <c r="A22" s="80">
        <v>7</v>
      </c>
      <c r="B22" s="90" t="s">
        <v>87</v>
      </c>
      <c r="C22" s="82" t="s">
        <v>93</v>
      </c>
      <c r="D22" s="83" t="s">
        <v>94</v>
      </c>
      <c r="E22" s="84">
        <v>48.31</v>
      </c>
      <c r="F22" s="88" t="s">
        <v>78</v>
      </c>
      <c r="G22" s="130"/>
      <c r="H22" s="86">
        <f t="shared" si="0"/>
        <v>0</v>
      </c>
      <c r="J22" s="86">
        <f t="shared" si="1"/>
        <v>0</v>
      </c>
      <c r="L22" s="87">
        <f t="shared" si="2"/>
        <v>0</v>
      </c>
      <c r="N22" s="84">
        <f t="shared" si="3"/>
        <v>0</v>
      </c>
      <c r="O22" s="85">
        <v>20</v>
      </c>
      <c r="P22" s="85" t="s">
        <v>79</v>
      </c>
      <c r="V22" s="88" t="s">
        <v>61</v>
      </c>
      <c r="W22" s="89">
        <v>0.531</v>
      </c>
      <c r="X22" s="82" t="s">
        <v>95</v>
      </c>
      <c r="Y22" s="82" t="s">
        <v>93</v>
      </c>
      <c r="Z22" s="85" t="s">
        <v>96</v>
      </c>
      <c r="AB22" s="85">
        <v>1</v>
      </c>
      <c r="AJ22" s="58" t="s">
        <v>82</v>
      </c>
      <c r="AK22" s="58" t="s">
        <v>83</v>
      </c>
    </row>
    <row r="23" spans="1:37" ht="10.5">
      <c r="A23" s="80">
        <v>8</v>
      </c>
      <c r="B23" s="90" t="s">
        <v>87</v>
      </c>
      <c r="C23" s="82" t="s">
        <v>97</v>
      </c>
      <c r="D23" s="83" t="s">
        <v>98</v>
      </c>
      <c r="E23" s="84">
        <v>48.31</v>
      </c>
      <c r="F23" s="88" t="s">
        <v>78</v>
      </c>
      <c r="G23" s="130"/>
      <c r="H23" s="86">
        <f t="shared" si="0"/>
        <v>0</v>
      </c>
      <c r="J23" s="86">
        <f t="shared" si="1"/>
        <v>0</v>
      </c>
      <c r="L23" s="87">
        <f t="shared" si="2"/>
        <v>0</v>
      </c>
      <c r="N23" s="84">
        <f t="shared" si="3"/>
        <v>0</v>
      </c>
      <c r="O23" s="85">
        <v>20</v>
      </c>
      <c r="P23" s="85" t="s">
        <v>79</v>
      </c>
      <c r="V23" s="88" t="s">
        <v>61</v>
      </c>
      <c r="W23" s="89">
        <v>28.986</v>
      </c>
      <c r="X23" s="82" t="s">
        <v>99</v>
      </c>
      <c r="Y23" s="82" t="s">
        <v>97</v>
      </c>
      <c r="Z23" s="85" t="s">
        <v>81</v>
      </c>
      <c r="AB23" s="85">
        <v>1</v>
      </c>
      <c r="AJ23" s="58" t="s">
        <v>82</v>
      </c>
      <c r="AK23" s="58" t="s">
        <v>83</v>
      </c>
    </row>
    <row r="24" spans="1:37" ht="10.5">
      <c r="A24" s="80">
        <v>9</v>
      </c>
      <c r="B24" s="90" t="s">
        <v>87</v>
      </c>
      <c r="C24" s="82" t="s">
        <v>100</v>
      </c>
      <c r="D24" s="83" t="s">
        <v>101</v>
      </c>
      <c r="E24" s="84">
        <v>48.31</v>
      </c>
      <c r="F24" s="88" t="s">
        <v>78</v>
      </c>
      <c r="G24" s="130"/>
      <c r="H24" s="86">
        <f t="shared" si="0"/>
        <v>0</v>
      </c>
      <c r="J24" s="86">
        <f t="shared" si="1"/>
        <v>0</v>
      </c>
      <c r="L24" s="87">
        <f t="shared" si="2"/>
        <v>0</v>
      </c>
      <c r="N24" s="84">
        <f t="shared" si="3"/>
        <v>0</v>
      </c>
      <c r="O24" s="85">
        <v>20</v>
      </c>
      <c r="P24" s="85" t="s">
        <v>79</v>
      </c>
      <c r="V24" s="88" t="s">
        <v>61</v>
      </c>
      <c r="W24" s="89">
        <v>0.435</v>
      </c>
      <c r="X24" s="82" t="s">
        <v>102</v>
      </c>
      <c r="Y24" s="82" t="s">
        <v>100</v>
      </c>
      <c r="Z24" s="85" t="s">
        <v>96</v>
      </c>
      <c r="AB24" s="85">
        <v>1</v>
      </c>
      <c r="AJ24" s="58" t="s">
        <v>82</v>
      </c>
      <c r="AK24" s="58" t="s">
        <v>83</v>
      </c>
    </row>
    <row r="25" spans="4:23" ht="10.5">
      <c r="D25" s="91" t="s">
        <v>103</v>
      </c>
      <c r="E25" s="92">
        <f>J25</f>
        <v>0</v>
      </c>
      <c r="H25" s="92">
        <f>SUM(H14:H24)</f>
        <v>0</v>
      </c>
      <c r="I25" s="92">
        <f>SUM(I14:I24)</f>
        <v>0</v>
      </c>
      <c r="J25" s="92">
        <f>SUM(J14:J24)</f>
        <v>0</v>
      </c>
      <c r="L25" s="93">
        <f>SUM(L14:L24)</f>
        <v>0</v>
      </c>
      <c r="N25" s="94">
        <f>SUM(N14:N24)</f>
        <v>4.370000000000001</v>
      </c>
      <c r="W25" s="89">
        <f>SUM(W14:W24)</f>
        <v>58.901</v>
      </c>
    </row>
    <row r="27" ht="10.5">
      <c r="B27" s="82" t="s">
        <v>104</v>
      </c>
    </row>
    <row r="28" spans="1:37" ht="10.5">
      <c r="A28" s="80">
        <v>10</v>
      </c>
      <c r="B28" s="90" t="s">
        <v>105</v>
      </c>
      <c r="C28" s="82" t="s">
        <v>106</v>
      </c>
      <c r="D28" s="83" t="s">
        <v>107</v>
      </c>
      <c r="E28" s="84">
        <v>4.474</v>
      </c>
      <c r="F28" s="88" t="s">
        <v>78</v>
      </c>
      <c r="G28" s="130"/>
      <c r="H28" s="86">
        <f>ROUND(E28*G28,2)</f>
        <v>0</v>
      </c>
      <c r="J28" s="86">
        <f>ROUND(E28*G28,2)</f>
        <v>0</v>
      </c>
      <c r="K28" s="87">
        <v>2.4186</v>
      </c>
      <c r="L28" s="87">
        <f>E28*K28</f>
        <v>10.8208164</v>
      </c>
      <c r="N28" s="84">
        <f>E28*M28</f>
        <v>0</v>
      </c>
      <c r="O28" s="85">
        <v>20</v>
      </c>
      <c r="P28" s="85" t="s">
        <v>79</v>
      </c>
      <c r="V28" s="88" t="s">
        <v>61</v>
      </c>
      <c r="W28" s="89">
        <v>2.058</v>
      </c>
      <c r="X28" s="82" t="s">
        <v>108</v>
      </c>
      <c r="Y28" s="82" t="s">
        <v>106</v>
      </c>
      <c r="Z28" s="85" t="s">
        <v>109</v>
      </c>
      <c r="AB28" s="85">
        <v>1</v>
      </c>
      <c r="AJ28" s="58" t="s">
        <v>82</v>
      </c>
      <c r="AK28" s="58" t="s">
        <v>83</v>
      </c>
    </row>
    <row r="29" spans="1:37" ht="10.5">
      <c r="A29" s="80">
        <v>11</v>
      </c>
      <c r="B29" s="90" t="s">
        <v>105</v>
      </c>
      <c r="C29" s="82" t="s">
        <v>110</v>
      </c>
      <c r="D29" s="83" t="s">
        <v>111</v>
      </c>
      <c r="E29" s="84">
        <v>0.258</v>
      </c>
      <c r="F29" s="88" t="s">
        <v>112</v>
      </c>
      <c r="G29" s="130"/>
      <c r="H29" s="86">
        <f>ROUND(E29*G29,2)</f>
        <v>0</v>
      </c>
      <c r="J29" s="86">
        <f>ROUND(E29*G29,2)</f>
        <v>0</v>
      </c>
      <c r="K29" s="87">
        <v>1.14997</v>
      </c>
      <c r="L29" s="87">
        <f>E29*K29</f>
        <v>0.29669226</v>
      </c>
      <c r="N29" s="84">
        <f>E29*M29</f>
        <v>0</v>
      </c>
      <c r="O29" s="85">
        <v>20</v>
      </c>
      <c r="P29" s="85" t="s">
        <v>79</v>
      </c>
      <c r="V29" s="88" t="s">
        <v>61</v>
      </c>
      <c r="W29" s="89">
        <v>9.941</v>
      </c>
      <c r="X29" s="82" t="s">
        <v>113</v>
      </c>
      <c r="Y29" s="82" t="s">
        <v>110</v>
      </c>
      <c r="Z29" s="85" t="s">
        <v>109</v>
      </c>
      <c r="AB29" s="85">
        <v>1</v>
      </c>
      <c r="AJ29" s="58" t="s">
        <v>82</v>
      </c>
      <c r="AK29" s="58" t="s">
        <v>83</v>
      </c>
    </row>
    <row r="30" spans="4:23" ht="10.5">
      <c r="D30" s="91" t="s">
        <v>114</v>
      </c>
      <c r="E30" s="92">
        <f>J30</f>
        <v>0</v>
      </c>
      <c r="H30" s="92">
        <f>SUM(H27:H29)</f>
        <v>0</v>
      </c>
      <c r="I30" s="92">
        <f>SUM(I27:I29)</f>
        <v>0</v>
      </c>
      <c r="J30" s="92">
        <f>SUM(J27:J29)</f>
        <v>0</v>
      </c>
      <c r="L30" s="93">
        <f>SUM(L27:L29)</f>
        <v>11.11750866</v>
      </c>
      <c r="N30" s="94">
        <f>SUM(N27:N29)</f>
        <v>0</v>
      </c>
      <c r="W30" s="89">
        <f>SUM(W27:W29)</f>
        <v>11.999</v>
      </c>
    </row>
    <row r="32" ht="10.5">
      <c r="B32" s="82" t="s">
        <v>115</v>
      </c>
    </row>
    <row r="33" spans="1:37" ht="21">
      <c r="A33" s="80">
        <v>12</v>
      </c>
      <c r="B33" s="90" t="s">
        <v>270</v>
      </c>
      <c r="C33" s="82" t="s">
        <v>271</v>
      </c>
      <c r="D33" s="83" t="s">
        <v>272</v>
      </c>
      <c r="E33" s="84">
        <v>4.95</v>
      </c>
      <c r="F33" s="88" t="s">
        <v>155</v>
      </c>
      <c r="G33" s="130"/>
      <c r="H33" s="86">
        <f>ROUND(E33*G33,2)</f>
        <v>0</v>
      </c>
      <c r="J33" s="86">
        <f aca="true" t="shared" si="4" ref="J33:J41">ROUND(E33*G33,2)</f>
        <v>0</v>
      </c>
      <c r="K33" s="87">
        <v>0.13457</v>
      </c>
      <c r="L33" s="87">
        <f aca="true" t="shared" si="5" ref="L33:L41">E33*K33</f>
        <v>0.6661215</v>
      </c>
      <c r="N33" s="84">
        <f aca="true" t="shared" si="6" ref="N33:N41">E33*M33</f>
        <v>0</v>
      </c>
      <c r="O33" s="85">
        <v>20</v>
      </c>
      <c r="P33" s="85" t="s">
        <v>79</v>
      </c>
      <c r="V33" s="88" t="s">
        <v>61</v>
      </c>
      <c r="W33" s="89">
        <v>4.341</v>
      </c>
      <c r="X33" s="82" t="s">
        <v>273</v>
      </c>
      <c r="Y33" s="82" t="s">
        <v>271</v>
      </c>
      <c r="Z33" s="85" t="s">
        <v>274</v>
      </c>
      <c r="AB33" s="85">
        <v>1</v>
      </c>
      <c r="AJ33" s="58" t="s">
        <v>82</v>
      </c>
      <c r="AK33" s="58" t="s">
        <v>83</v>
      </c>
    </row>
    <row r="34" spans="1:37" ht="10.5">
      <c r="A34" s="80">
        <v>13</v>
      </c>
      <c r="B34" s="90" t="s">
        <v>122</v>
      </c>
      <c r="C34" s="82" t="s">
        <v>275</v>
      </c>
      <c r="D34" s="83" t="s">
        <v>276</v>
      </c>
      <c r="E34" s="84">
        <v>30</v>
      </c>
      <c r="F34" s="88" t="s">
        <v>119</v>
      </c>
      <c r="G34" s="130"/>
      <c r="I34" s="86">
        <f>ROUND(E34*G34,2)</f>
        <v>0</v>
      </c>
      <c r="J34" s="86">
        <f t="shared" si="4"/>
        <v>0</v>
      </c>
      <c r="K34" s="87">
        <v>0.019</v>
      </c>
      <c r="L34" s="87">
        <f t="shared" si="5"/>
        <v>0.57</v>
      </c>
      <c r="N34" s="84">
        <f t="shared" si="6"/>
        <v>0</v>
      </c>
      <c r="O34" s="85">
        <v>20</v>
      </c>
      <c r="P34" s="85" t="s">
        <v>79</v>
      </c>
      <c r="V34" s="88" t="s">
        <v>60</v>
      </c>
      <c r="X34" s="82" t="s">
        <v>275</v>
      </c>
      <c r="Y34" s="82" t="s">
        <v>275</v>
      </c>
      <c r="Z34" s="85" t="s">
        <v>147</v>
      </c>
      <c r="AA34" s="82" t="s">
        <v>79</v>
      </c>
      <c r="AB34" s="85">
        <v>2</v>
      </c>
      <c r="AJ34" s="58" t="s">
        <v>125</v>
      </c>
      <c r="AK34" s="58" t="s">
        <v>83</v>
      </c>
    </row>
    <row r="35" spans="1:37" ht="21">
      <c r="A35" s="80">
        <v>14</v>
      </c>
      <c r="B35" s="90" t="s">
        <v>270</v>
      </c>
      <c r="C35" s="82" t="s">
        <v>277</v>
      </c>
      <c r="D35" s="83" t="s">
        <v>278</v>
      </c>
      <c r="E35" s="84">
        <v>9.24</v>
      </c>
      <c r="F35" s="88" t="s">
        <v>155</v>
      </c>
      <c r="G35" s="130"/>
      <c r="H35" s="86">
        <f>ROUND(E35*G35,2)</f>
        <v>0</v>
      </c>
      <c r="J35" s="86">
        <f t="shared" si="4"/>
        <v>0</v>
      </c>
      <c r="K35" s="87">
        <v>0.17943</v>
      </c>
      <c r="L35" s="87">
        <f t="shared" si="5"/>
        <v>1.6579332</v>
      </c>
      <c r="N35" s="84">
        <f t="shared" si="6"/>
        <v>0</v>
      </c>
      <c r="O35" s="85">
        <v>20</v>
      </c>
      <c r="P35" s="85" t="s">
        <v>79</v>
      </c>
      <c r="V35" s="88" t="s">
        <v>61</v>
      </c>
      <c r="W35" s="89">
        <v>9.443</v>
      </c>
      <c r="X35" s="82" t="s">
        <v>279</v>
      </c>
      <c r="Y35" s="82" t="s">
        <v>277</v>
      </c>
      <c r="Z35" s="85" t="s">
        <v>274</v>
      </c>
      <c r="AB35" s="85">
        <v>1</v>
      </c>
      <c r="AJ35" s="58" t="s">
        <v>82</v>
      </c>
      <c r="AK35" s="58" t="s">
        <v>83</v>
      </c>
    </row>
    <row r="36" spans="1:37" ht="10.5">
      <c r="A36" s="80">
        <v>15</v>
      </c>
      <c r="B36" s="90" t="s">
        <v>122</v>
      </c>
      <c r="C36" s="82" t="s">
        <v>280</v>
      </c>
      <c r="D36" s="83" t="s">
        <v>281</v>
      </c>
      <c r="E36" s="84">
        <v>56</v>
      </c>
      <c r="F36" s="88" t="s">
        <v>119</v>
      </c>
      <c r="G36" s="130"/>
      <c r="I36" s="86">
        <f>ROUND(E36*G36,2)</f>
        <v>0</v>
      </c>
      <c r="J36" s="86">
        <f t="shared" si="4"/>
        <v>0</v>
      </c>
      <c r="K36" s="87">
        <v>0.03</v>
      </c>
      <c r="L36" s="87">
        <f t="shared" si="5"/>
        <v>1.68</v>
      </c>
      <c r="N36" s="84">
        <f t="shared" si="6"/>
        <v>0</v>
      </c>
      <c r="O36" s="85">
        <v>20</v>
      </c>
      <c r="P36" s="85" t="s">
        <v>79</v>
      </c>
      <c r="V36" s="88" t="s">
        <v>60</v>
      </c>
      <c r="X36" s="82" t="s">
        <v>280</v>
      </c>
      <c r="Y36" s="82" t="s">
        <v>280</v>
      </c>
      <c r="Z36" s="85" t="s">
        <v>147</v>
      </c>
      <c r="AA36" s="82" t="s">
        <v>79</v>
      </c>
      <c r="AB36" s="85">
        <v>2</v>
      </c>
      <c r="AJ36" s="58" t="s">
        <v>125</v>
      </c>
      <c r="AK36" s="58" t="s">
        <v>83</v>
      </c>
    </row>
    <row r="37" spans="1:37" ht="21">
      <c r="A37" s="80">
        <v>16</v>
      </c>
      <c r="B37" s="90" t="s">
        <v>270</v>
      </c>
      <c r="C37" s="82" t="s">
        <v>282</v>
      </c>
      <c r="D37" s="83" t="s">
        <v>283</v>
      </c>
      <c r="E37" s="84">
        <v>12.21</v>
      </c>
      <c r="F37" s="88" t="s">
        <v>155</v>
      </c>
      <c r="G37" s="130"/>
      <c r="H37" s="86">
        <f>ROUND(E37*G37,2)</f>
        <v>0</v>
      </c>
      <c r="J37" s="86">
        <f t="shared" si="4"/>
        <v>0</v>
      </c>
      <c r="K37" s="87">
        <v>0.22428</v>
      </c>
      <c r="L37" s="87">
        <f t="shared" si="5"/>
        <v>2.7384588</v>
      </c>
      <c r="N37" s="84">
        <f t="shared" si="6"/>
        <v>0</v>
      </c>
      <c r="O37" s="85">
        <v>20</v>
      </c>
      <c r="P37" s="85" t="s">
        <v>79</v>
      </c>
      <c r="V37" s="88" t="s">
        <v>61</v>
      </c>
      <c r="W37" s="89">
        <v>14.689</v>
      </c>
      <c r="X37" s="82" t="s">
        <v>284</v>
      </c>
      <c r="Y37" s="82" t="s">
        <v>282</v>
      </c>
      <c r="Z37" s="85" t="s">
        <v>274</v>
      </c>
      <c r="AB37" s="85">
        <v>1</v>
      </c>
      <c r="AJ37" s="58" t="s">
        <v>82</v>
      </c>
      <c r="AK37" s="58" t="s">
        <v>83</v>
      </c>
    </row>
    <row r="38" spans="1:37" ht="10.5">
      <c r="A38" s="80">
        <v>17</v>
      </c>
      <c r="B38" s="90" t="s">
        <v>122</v>
      </c>
      <c r="C38" s="82" t="s">
        <v>285</v>
      </c>
      <c r="D38" s="83" t="s">
        <v>286</v>
      </c>
      <c r="E38" s="84">
        <v>74</v>
      </c>
      <c r="F38" s="88" t="s">
        <v>119</v>
      </c>
      <c r="G38" s="130"/>
      <c r="I38" s="86">
        <f>ROUND(E38*G38,2)</f>
        <v>0</v>
      </c>
      <c r="J38" s="86">
        <f t="shared" si="4"/>
        <v>0</v>
      </c>
      <c r="K38" s="87">
        <v>0.038</v>
      </c>
      <c r="L38" s="87">
        <f t="shared" si="5"/>
        <v>2.812</v>
      </c>
      <c r="N38" s="84">
        <f t="shared" si="6"/>
        <v>0</v>
      </c>
      <c r="O38" s="85">
        <v>20</v>
      </c>
      <c r="P38" s="85" t="s">
        <v>79</v>
      </c>
      <c r="V38" s="88" t="s">
        <v>60</v>
      </c>
      <c r="X38" s="82" t="s">
        <v>285</v>
      </c>
      <c r="Y38" s="82" t="s">
        <v>285</v>
      </c>
      <c r="Z38" s="85" t="s">
        <v>147</v>
      </c>
      <c r="AA38" s="82" t="s">
        <v>79</v>
      </c>
      <c r="AB38" s="85">
        <v>2</v>
      </c>
      <c r="AJ38" s="58" t="s">
        <v>125</v>
      </c>
      <c r="AK38" s="58" t="s">
        <v>83</v>
      </c>
    </row>
    <row r="39" spans="1:37" ht="10.5">
      <c r="A39" s="80">
        <v>18</v>
      </c>
      <c r="B39" s="90" t="s">
        <v>116</v>
      </c>
      <c r="C39" s="82" t="s">
        <v>117</v>
      </c>
      <c r="D39" s="83" t="s">
        <v>118</v>
      </c>
      <c r="E39" s="84">
        <v>6</v>
      </c>
      <c r="F39" s="88" t="s">
        <v>119</v>
      </c>
      <c r="G39" s="130"/>
      <c r="H39" s="86">
        <f>ROUND(E39*G39,2)</f>
        <v>0</v>
      </c>
      <c r="J39" s="86">
        <f t="shared" si="4"/>
        <v>0</v>
      </c>
      <c r="K39" s="87">
        <v>0.02562</v>
      </c>
      <c r="L39" s="87">
        <f t="shared" si="5"/>
        <v>0.15372</v>
      </c>
      <c r="N39" s="84">
        <f t="shared" si="6"/>
        <v>0</v>
      </c>
      <c r="O39" s="85">
        <v>20</v>
      </c>
      <c r="P39" s="85" t="s">
        <v>79</v>
      </c>
      <c r="V39" s="88" t="s">
        <v>61</v>
      </c>
      <c r="W39" s="89">
        <v>7.578</v>
      </c>
      <c r="X39" s="82" t="s">
        <v>120</v>
      </c>
      <c r="Y39" s="82" t="s">
        <v>117</v>
      </c>
      <c r="Z39" s="85" t="s">
        <v>121</v>
      </c>
      <c r="AB39" s="85">
        <v>7</v>
      </c>
      <c r="AJ39" s="58" t="s">
        <v>82</v>
      </c>
      <c r="AK39" s="58" t="s">
        <v>83</v>
      </c>
    </row>
    <row r="40" spans="1:37" ht="10.5">
      <c r="A40" s="80">
        <v>19</v>
      </c>
      <c r="B40" s="90" t="s">
        <v>122</v>
      </c>
      <c r="C40" s="82" t="s">
        <v>287</v>
      </c>
      <c r="D40" s="83" t="s">
        <v>288</v>
      </c>
      <c r="E40" s="84">
        <v>5</v>
      </c>
      <c r="F40" s="88" t="s">
        <v>119</v>
      </c>
      <c r="G40" s="130"/>
      <c r="I40" s="86">
        <f>ROUND(E40*G40,2)</f>
        <v>0</v>
      </c>
      <c r="J40" s="86">
        <f t="shared" si="4"/>
        <v>0</v>
      </c>
      <c r="K40" s="87">
        <v>0.013</v>
      </c>
      <c r="L40" s="87">
        <f t="shared" si="5"/>
        <v>0.065</v>
      </c>
      <c r="N40" s="84">
        <f t="shared" si="6"/>
        <v>0</v>
      </c>
      <c r="O40" s="85">
        <v>20</v>
      </c>
      <c r="P40" s="85" t="s">
        <v>79</v>
      </c>
      <c r="V40" s="88" t="s">
        <v>60</v>
      </c>
      <c r="X40" s="82" t="s">
        <v>287</v>
      </c>
      <c r="Y40" s="82" t="s">
        <v>287</v>
      </c>
      <c r="Z40" s="85" t="s">
        <v>124</v>
      </c>
      <c r="AA40" s="82" t="s">
        <v>79</v>
      </c>
      <c r="AB40" s="85">
        <v>8</v>
      </c>
      <c r="AJ40" s="58" t="s">
        <v>125</v>
      </c>
      <c r="AK40" s="58" t="s">
        <v>83</v>
      </c>
    </row>
    <row r="41" spans="1:37" ht="10.5">
      <c r="A41" s="80">
        <v>20</v>
      </c>
      <c r="B41" s="90" t="s">
        <v>122</v>
      </c>
      <c r="C41" s="82" t="s">
        <v>289</v>
      </c>
      <c r="D41" s="83" t="s">
        <v>290</v>
      </c>
      <c r="E41" s="84">
        <v>1</v>
      </c>
      <c r="F41" s="88" t="s">
        <v>119</v>
      </c>
      <c r="G41" s="130"/>
      <c r="I41" s="86">
        <f>ROUND(E41*G41,2)</f>
        <v>0</v>
      </c>
      <c r="J41" s="86">
        <f t="shared" si="4"/>
        <v>0</v>
      </c>
      <c r="K41" s="87">
        <v>0.01</v>
      </c>
      <c r="L41" s="87">
        <f t="shared" si="5"/>
        <v>0.01</v>
      </c>
      <c r="N41" s="84">
        <f t="shared" si="6"/>
        <v>0</v>
      </c>
      <c r="O41" s="85">
        <v>20</v>
      </c>
      <c r="P41" s="85" t="s">
        <v>79</v>
      </c>
      <c r="V41" s="88" t="s">
        <v>60</v>
      </c>
      <c r="X41" s="82" t="s">
        <v>289</v>
      </c>
      <c r="Y41" s="82" t="s">
        <v>289</v>
      </c>
      <c r="Z41" s="85" t="s">
        <v>124</v>
      </c>
      <c r="AA41" s="82" t="s">
        <v>79</v>
      </c>
      <c r="AB41" s="85">
        <v>8</v>
      </c>
      <c r="AJ41" s="58" t="s">
        <v>125</v>
      </c>
      <c r="AK41" s="58" t="s">
        <v>83</v>
      </c>
    </row>
    <row r="42" spans="4:23" ht="10.5">
      <c r="D42" s="91" t="s">
        <v>126</v>
      </c>
      <c r="E42" s="92">
        <f>J42</f>
        <v>0</v>
      </c>
      <c r="G42" s="130"/>
      <c r="H42" s="92">
        <f>SUM(H32:H41)</f>
        <v>0</v>
      </c>
      <c r="I42" s="92">
        <f>SUM(I32:I41)</f>
        <v>0</v>
      </c>
      <c r="J42" s="92">
        <f>SUM(J32:J41)</f>
        <v>0</v>
      </c>
      <c r="L42" s="93">
        <f>SUM(L32:L41)</f>
        <v>10.353233499999998</v>
      </c>
      <c r="N42" s="94">
        <f>SUM(N32:N41)</f>
        <v>0</v>
      </c>
      <c r="W42" s="89">
        <f>SUM(W32:W41)</f>
        <v>36.051</v>
      </c>
    </row>
    <row r="43" ht="10.5">
      <c r="G43" s="130"/>
    </row>
    <row r="44" spans="2:7" ht="10.5">
      <c r="B44" s="82" t="s">
        <v>127</v>
      </c>
      <c r="G44" s="130"/>
    </row>
    <row r="45" spans="1:37" ht="10.5">
      <c r="A45" s="80">
        <v>21</v>
      </c>
      <c r="B45" s="90" t="s">
        <v>128</v>
      </c>
      <c r="C45" s="82" t="s">
        <v>129</v>
      </c>
      <c r="D45" s="83" t="s">
        <v>130</v>
      </c>
      <c r="E45" s="84">
        <v>112.5</v>
      </c>
      <c r="F45" s="88" t="s">
        <v>131</v>
      </c>
      <c r="G45" s="130"/>
      <c r="H45" s="86">
        <f>ROUND(E45*G45,2)</f>
        <v>0</v>
      </c>
      <c r="J45" s="86">
        <f aca="true" t="shared" si="7" ref="J45:J50">ROUND(E45*G45,2)</f>
        <v>0</v>
      </c>
      <c r="K45" s="87">
        <v>0.2916</v>
      </c>
      <c r="L45" s="87">
        <f aca="true" t="shared" si="8" ref="L45:L50">E45*K45</f>
        <v>32.805</v>
      </c>
      <c r="N45" s="84">
        <f aca="true" t="shared" si="9" ref="N45:N50">E45*M45</f>
        <v>0</v>
      </c>
      <c r="O45" s="85">
        <v>20</v>
      </c>
      <c r="P45" s="85" t="s">
        <v>79</v>
      </c>
      <c r="V45" s="88" t="s">
        <v>61</v>
      </c>
      <c r="W45" s="89">
        <v>2.75</v>
      </c>
      <c r="X45" s="82" t="s">
        <v>132</v>
      </c>
      <c r="Y45" s="82" t="s">
        <v>129</v>
      </c>
      <c r="Z45" s="85" t="s">
        <v>133</v>
      </c>
      <c r="AB45" s="85">
        <v>1</v>
      </c>
      <c r="AJ45" s="58" t="s">
        <v>82</v>
      </c>
      <c r="AK45" s="58" t="s">
        <v>83</v>
      </c>
    </row>
    <row r="46" spans="1:37" ht="21">
      <c r="A46" s="80">
        <v>22</v>
      </c>
      <c r="B46" s="90" t="s">
        <v>128</v>
      </c>
      <c r="C46" s="82" t="s">
        <v>134</v>
      </c>
      <c r="D46" s="83" t="s">
        <v>135</v>
      </c>
      <c r="E46" s="84">
        <v>112.5</v>
      </c>
      <c r="F46" s="88" t="s">
        <v>131</v>
      </c>
      <c r="G46" s="130"/>
      <c r="H46" s="86">
        <f>ROUND(E46*G46,2)</f>
        <v>0</v>
      </c>
      <c r="J46" s="86">
        <f t="shared" si="7"/>
        <v>0</v>
      </c>
      <c r="K46" s="87">
        <v>0.48574</v>
      </c>
      <c r="L46" s="87">
        <f t="shared" si="8"/>
        <v>54.64575</v>
      </c>
      <c r="N46" s="84">
        <f t="shared" si="9"/>
        <v>0</v>
      </c>
      <c r="O46" s="85">
        <v>20</v>
      </c>
      <c r="P46" s="85" t="s">
        <v>79</v>
      </c>
      <c r="V46" s="88" t="s">
        <v>61</v>
      </c>
      <c r="W46" s="89">
        <v>5.94</v>
      </c>
      <c r="X46" s="82" t="s">
        <v>136</v>
      </c>
      <c r="Y46" s="82" t="s">
        <v>134</v>
      </c>
      <c r="Z46" s="85" t="s">
        <v>133</v>
      </c>
      <c r="AB46" s="85">
        <v>1</v>
      </c>
      <c r="AJ46" s="58" t="s">
        <v>82</v>
      </c>
      <c r="AK46" s="58" t="s">
        <v>83</v>
      </c>
    </row>
    <row r="47" spans="1:37" ht="10.5">
      <c r="A47" s="80">
        <v>23</v>
      </c>
      <c r="B47" s="90" t="s">
        <v>128</v>
      </c>
      <c r="C47" s="82" t="s">
        <v>137</v>
      </c>
      <c r="D47" s="83" t="s">
        <v>138</v>
      </c>
      <c r="E47" s="84">
        <v>112.5</v>
      </c>
      <c r="F47" s="88" t="s">
        <v>131</v>
      </c>
      <c r="G47" s="130"/>
      <c r="H47" s="86">
        <f>ROUND(E47*G47,2)</f>
        <v>0</v>
      </c>
      <c r="J47" s="86">
        <f t="shared" si="7"/>
        <v>0</v>
      </c>
      <c r="K47" s="87">
        <v>0.08003</v>
      </c>
      <c r="L47" s="87">
        <f t="shared" si="8"/>
        <v>9.003375</v>
      </c>
      <c r="N47" s="84">
        <f t="shared" si="9"/>
        <v>0</v>
      </c>
      <c r="O47" s="85">
        <v>20</v>
      </c>
      <c r="P47" s="85" t="s">
        <v>79</v>
      </c>
      <c r="V47" s="88" t="s">
        <v>61</v>
      </c>
      <c r="W47" s="89">
        <v>2.09</v>
      </c>
      <c r="X47" s="82" t="s">
        <v>139</v>
      </c>
      <c r="Y47" s="82" t="s">
        <v>137</v>
      </c>
      <c r="Z47" s="85" t="s">
        <v>133</v>
      </c>
      <c r="AB47" s="85" t="s">
        <v>59</v>
      </c>
      <c r="AJ47" s="58" t="s">
        <v>82</v>
      </c>
      <c r="AK47" s="58" t="s">
        <v>83</v>
      </c>
    </row>
    <row r="48" spans="1:37" ht="21">
      <c r="A48" s="80">
        <v>24</v>
      </c>
      <c r="B48" s="90" t="s">
        <v>128</v>
      </c>
      <c r="C48" s="82" t="s">
        <v>291</v>
      </c>
      <c r="D48" s="83" t="s">
        <v>292</v>
      </c>
      <c r="E48" s="84">
        <v>112.5</v>
      </c>
      <c r="F48" s="88" t="s">
        <v>131</v>
      </c>
      <c r="G48" s="130"/>
      <c r="H48" s="86">
        <f>ROUND(E48*G48,2)</f>
        <v>0</v>
      </c>
      <c r="J48" s="86">
        <f t="shared" si="7"/>
        <v>0</v>
      </c>
      <c r="K48" s="87">
        <v>0.074</v>
      </c>
      <c r="L48" s="87">
        <f t="shared" si="8"/>
        <v>8.325</v>
      </c>
      <c r="N48" s="84">
        <f t="shared" si="9"/>
        <v>0</v>
      </c>
      <c r="O48" s="85">
        <v>20</v>
      </c>
      <c r="P48" s="85" t="s">
        <v>79</v>
      </c>
      <c r="V48" s="88" t="s">
        <v>61</v>
      </c>
      <c r="W48" s="89">
        <v>67.43</v>
      </c>
      <c r="X48" s="82" t="s">
        <v>293</v>
      </c>
      <c r="Y48" s="82" t="s">
        <v>291</v>
      </c>
      <c r="Z48" s="85" t="s">
        <v>143</v>
      </c>
      <c r="AB48" s="85">
        <v>1</v>
      </c>
      <c r="AJ48" s="58" t="s">
        <v>82</v>
      </c>
      <c r="AK48" s="58" t="s">
        <v>83</v>
      </c>
    </row>
    <row r="49" spans="1:37" ht="10.5">
      <c r="A49" s="80">
        <v>25</v>
      </c>
      <c r="B49" s="90" t="s">
        <v>122</v>
      </c>
      <c r="C49" s="82" t="s">
        <v>144</v>
      </c>
      <c r="D49" s="83" t="s">
        <v>145</v>
      </c>
      <c r="E49" s="84">
        <v>113.6</v>
      </c>
      <c r="F49" s="88" t="s">
        <v>131</v>
      </c>
      <c r="G49" s="130"/>
      <c r="I49" s="86">
        <f>ROUND(E49*G49,2)</f>
        <v>0</v>
      </c>
      <c r="J49" s="86">
        <f t="shared" si="7"/>
        <v>0</v>
      </c>
      <c r="K49" s="87">
        <v>0.14</v>
      </c>
      <c r="L49" s="87">
        <f t="shared" si="8"/>
        <v>15.904</v>
      </c>
      <c r="N49" s="84">
        <f t="shared" si="9"/>
        <v>0</v>
      </c>
      <c r="O49" s="85">
        <v>20</v>
      </c>
      <c r="P49" s="85" t="s">
        <v>79</v>
      </c>
      <c r="V49" s="88" t="s">
        <v>60</v>
      </c>
      <c r="X49" s="82" t="s">
        <v>146</v>
      </c>
      <c r="Y49" s="82" t="s">
        <v>144</v>
      </c>
      <c r="Z49" s="85" t="s">
        <v>147</v>
      </c>
      <c r="AA49" s="82" t="s">
        <v>79</v>
      </c>
      <c r="AB49" s="85">
        <v>2</v>
      </c>
      <c r="AJ49" s="58" t="s">
        <v>125</v>
      </c>
      <c r="AK49" s="58" t="s">
        <v>83</v>
      </c>
    </row>
    <row r="50" spans="1:37" ht="21">
      <c r="A50" s="80">
        <v>26</v>
      </c>
      <c r="B50" s="90" t="s">
        <v>128</v>
      </c>
      <c r="C50" s="82" t="s">
        <v>148</v>
      </c>
      <c r="D50" s="83" t="s">
        <v>149</v>
      </c>
      <c r="E50" s="84">
        <v>112.5</v>
      </c>
      <c r="F50" s="88" t="s">
        <v>131</v>
      </c>
      <c r="G50" s="130"/>
      <c r="H50" s="86">
        <f>ROUND(E50*G50,2)</f>
        <v>0</v>
      </c>
      <c r="J50" s="86">
        <f t="shared" si="7"/>
        <v>0</v>
      </c>
      <c r="L50" s="87">
        <f t="shared" si="8"/>
        <v>0</v>
      </c>
      <c r="N50" s="84">
        <f t="shared" si="9"/>
        <v>0</v>
      </c>
      <c r="O50" s="85">
        <v>20</v>
      </c>
      <c r="P50" s="85" t="s">
        <v>79</v>
      </c>
      <c r="V50" s="88" t="s">
        <v>61</v>
      </c>
      <c r="W50" s="89">
        <v>8.47</v>
      </c>
      <c r="X50" s="82" t="s">
        <v>150</v>
      </c>
      <c r="Y50" s="82" t="s">
        <v>148</v>
      </c>
      <c r="Z50" s="85" t="s">
        <v>143</v>
      </c>
      <c r="AB50" s="85">
        <v>1</v>
      </c>
      <c r="AJ50" s="58" t="s">
        <v>82</v>
      </c>
      <c r="AK50" s="58" t="s">
        <v>83</v>
      </c>
    </row>
    <row r="51" spans="4:23" ht="10.5">
      <c r="D51" s="91" t="s">
        <v>151</v>
      </c>
      <c r="E51" s="92">
        <f>J51</f>
        <v>0</v>
      </c>
      <c r="H51" s="92">
        <f>SUM(H44:H50)</f>
        <v>0</v>
      </c>
      <c r="I51" s="92">
        <f>SUM(I44:I50)</f>
        <v>0</v>
      </c>
      <c r="J51" s="92">
        <f>SUM(J44:J50)</f>
        <v>0</v>
      </c>
      <c r="L51" s="93">
        <f>SUM(L44:L50)</f>
        <v>120.683125</v>
      </c>
      <c r="N51" s="94">
        <f>SUM(N44:N50)</f>
        <v>0</v>
      </c>
      <c r="W51" s="89">
        <f>SUM(W44:W50)</f>
        <v>86.68</v>
      </c>
    </row>
    <row r="53" ht="10.5">
      <c r="B53" s="82" t="s">
        <v>294</v>
      </c>
    </row>
    <row r="54" spans="1:37" ht="21">
      <c r="A54" s="80">
        <v>27</v>
      </c>
      <c r="B54" s="90" t="s">
        <v>295</v>
      </c>
      <c r="C54" s="82" t="s">
        <v>296</v>
      </c>
      <c r="D54" s="83" t="s">
        <v>297</v>
      </c>
      <c r="E54" s="84">
        <v>2</v>
      </c>
      <c r="F54" s="88" t="s">
        <v>119</v>
      </c>
      <c r="G54" s="130"/>
      <c r="H54" s="86">
        <f>ROUND(E54*G54,2)</f>
        <v>0</v>
      </c>
      <c r="J54" s="86">
        <f aca="true" t="shared" si="10" ref="J54:J60">ROUND(E54*G54,2)</f>
        <v>0</v>
      </c>
      <c r="K54" s="87">
        <v>0.02142</v>
      </c>
      <c r="L54" s="87">
        <f aca="true" t="shared" si="11" ref="L54:L60">E54*K54</f>
        <v>0.04284</v>
      </c>
      <c r="N54" s="84">
        <f aca="true" t="shared" si="12" ref="N54:N60">E54*M54</f>
        <v>0</v>
      </c>
      <c r="O54" s="85">
        <v>20</v>
      </c>
      <c r="P54" s="85" t="s">
        <v>79</v>
      </c>
      <c r="V54" s="88" t="s">
        <v>61</v>
      </c>
      <c r="W54" s="89">
        <v>2.39</v>
      </c>
      <c r="X54" s="82" t="s">
        <v>298</v>
      </c>
      <c r="Y54" s="82" t="s">
        <v>296</v>
      </c>
      <c r="Z54" s="85" t="s">
        <v>299</v>
      </c>
      <c r="AB54" s="85">
        <v>1</v>
      </c>
      <c r="AJ54" s="58" t="s">
        <v>82</v>
      </c>
      <c r="AK54" s="58" t="s">
        <v>83</v>
      </c>
    </row>
    <row r="55" spans="1:37" ht="10.5">
      <c r="A55" s="80">
        <v>28</v>
      </c>
      <c r="B55" s="90" t="s">
        <v>122</v>
      </c>
      <c r="C55" s="82" t="s">
        <v>300</v>
      </c>
      <c r="D55" s="83" t="s">
        <v>301</v>
      </c>
      <c r="E55" s="84">
        <v>1.01</v>
      </c>
      <c r="F55" s="88" t="s">
        <v>119</v>
      </c>
      <c r="G55" s="130"/>
      <c r="I55" s="86">
        <f>ROUND(E55*G55,2)</f>
        <v>0</v>
      </c>
      <c r="J55" s="86">
        <f t="shared" si="10"/>
        <v>0</v>
      </c>
      <c r="K55" s="87">
        <v>0.396</v>
      </c>
      <c r="L55" s="87">
        <f t="shared" si="11"/>
        <v>0.39996000000000004</v>
      </c>
      <c r="N55" s="84">
        <f t="shared" si="12"/>
        <v>0</v>
      </c>
      <c r="O55" s="85">
        <v>20</v>
      </c>
      <c r="P55" s="85" t="s">
        <v>79</v>
      </c>
      <c r="V55" s="88" t="s">
        <v>60</v>
      </c>
      <c r="X55" s="82" t="s">
        <v>300</v>
      </c>
      <c r="Y55" s="82" t="s">
        <v>300</v>
      </c>
      <c r="Z55" s="85" t="s">
        <v>147</v>
      </c>
      <c r="AA55" s="82" t="s">
        <v>79</v>
      </c>
      <c r="AB55" s="85">
        <v>2</v>
      </c>
      <c r="AJ55" s="58" t="s">
        <v>125</v>
      </c>
      <c r="AK55" s="58" t="s">
        <v>83</v>
      </c>
    </row>
    <row r="56" spans="1:37" ht="10.5">
      <c r="A56" s="80">
        <v>29</v>
      </c>
      <c r="B56" s="90" t="s">
        <v>122</v>
      </c>
      <c r="C56" s="82" t="s">
        <v>302</v>
      </c>
      <c r="D56" s="83" t="s">
        <v>303</v>
      </c>
      <c r="E56" s="84">
        <v>1.01</v>
      </c>
      <c r="F56" s="88" t="s">
        <v>119</v>
      </c>
      <c r="G56" s="130"/>
      <c r="I56" s="86">
        <f>ROUND(E56*G56,2)</f>
        <v>0</v>
      </c>
      <c r="J56" s="86">
        <f t="shared" si="10"/>
        <v>0</v>
      </c>
      <c r="K56" s="87">
        <v>0.396</v>
      </c>
      <c r="L56" s="87">
        <f t="shared" si="11"/>
        <v>0.39996000000000004</v>
      </c>
      <c r="N56" s="84">
        <f t="shared" si="12"/>
        <v>0</v>
      </c>
      <c r="O56" s="85">
        <v>20</v>
      </c>
      <c r="P56" s="85" t="s">
        <v>79</v>
      </c>
      <c r="V56" s="88" t="s">
        <v>60</v>
      </c>
      <c r="X56" s="82" t="s">
        <v>302</v>
      </c>
      <c r="Y56" s="82" t="s">
        <v>302</v>
      </c>
      <c r="Z56" s="85" t="s">
        <v>147</v>
      </c>
      <c r="AA56" s="82" t="s">
        <v>79</v>
      </c>
      <c r="AB56" s="85">
        <v>2</v>
      </c>
      <c r="AJ56" s="58" t="s">
        <v>125</v>
      </c>
      <c r="AK56" s="58" t="s">
        <v>83</v>
      </c>
    </row>
    <row r="57" spans="1:37" ht="21">
      <c r="A57" s="80">
        <v>30</v>
      </c>
      <c r="B57" s="90" t="s">
        <v>295</v>
      </c>
      <c r="C57" s="82" t="s">
        <v>304</v>
      </c>
      <c r="D57" s="83" t="s">
        <v>305</v>
      </c>
      <c r="E57" s="84">
        <v>1</v>
      </c>
      <c r="F57" s="88" t="s">
        <v>119</v>
      </c>
      <c r="G57" s="130"/>
      <c r="H57" s="86">
        <f>ROUND(E57*G57,2)</f>
        <v>0</v>
      </c>
      <c r="J57" s="86">
        <f t="shared" si="10"/>
        <v>0</v>
      </c>
      <c r="K57" s="87">
        <v>0.00702</v>
      </c>
      <c r="L57" s="87">
        <f t="shared" si="11"/>
        <v>0.00702</v>
      </c>
      <c r="N57" s="84">
        <f t="shared" si="12"/>
        <v>0</v>
      </c>
      <c r="O57" s="85">
        <v>20</v>
      </c>
      <c r="P57" s="85" t="s">
        <v>79</v>
      </c>
      <c r="V57" s="88" t="s">
        <v>61</v>
      </c>
      <c r="W57" s="89">
        <v>1.184</v>
      </c>
      <c r="X57" s="82" t="s">
        <v>306</v>
      </c>
      <c r="Y57" s="82" t="s">
        <v>304</v>
      </c>
      <c r="Z57" s="85" t="s">
        <v>299</v>
      </c>
      <c r="AB57" s="85">
        <v>1</v>
      </c>
      <c r="AJ57" s="58" t="s">
        <v>82</v>
      </c>
      <c r="AK57" s="58" t="s">
        <v>83</v>
      </c>
    </row>
    <row r="58" spans="1:37" ht="10.5">
      <c r="A58" s="80">
        <v>31</v>
      </c>
      <c r="B58" s="90" t="s">
        <v>122</v>
      </c>
      <c r="C58" s="82" t="s">
        <v>307</v>
      </c>
      <c r="D58" s="83" t="s">
        <v>308</v>
      </c>
      <c r="E58" s="84">
        <v>1</v>
      </c>
      <c r="F58" s="88" t="s">
        <v>119</v>
      </c>
      <c r="G58" s="130"/>
      <c r="I58" s="86">
        <f>ROUND(E58*G58,2)</f>
        <v>0</v>
      </c>
      <c r="J58" s="86">
        <f t="shared" si="10"/>
        <v>0</v>
      </c>
      <c r="K58" s="87">
        <v>0.104</v>
      </c>
      <c r="L58" s="87">
        <f t="shared" si="11"/>
        <v>0.104</v>
      </c>
      <c r="N58" s="84">
        <f t="shared" si="12"/>
        <v>0</v>
      </c>
      <c r="O58" s="85">
        <v>20</v>
      </c>
      <c r="P58" s="85" t="s">
        <v>79</v>
      </c>
      <c r="V58" s="88" t="s">
        <v>60</v>
      </c>
      <c r="X58" s="82" t="s">
        <v>307</v>
      </c>
      <c r="Y58" s="82" t="s">
        <v>307</v>
      </c>
      <c r="Z58" s="85" t="s">
        <v>309</v>
      </c>
      <c r="AA58" s="82" t="s">
        <v>79</v>
      </c>
      <c r="AB58" s="85">
        <v>2</v>
      </c>
      <c r="AJ58" s="58" t="s">
        <v>125</v>
      </c>
      <c r="AK58" s="58" t="s">
        <v>83</v>
      </c>
    </row>
    <row r="59" spans="1:37" ht="21">
      <c r="A59" s="80">
        <v>32</v>
      </c>
      <c r="B59" s="90" t="s">
        <v>295</v>
      </c>
      <c r="C59" s="82" t="s">
        <v>310</v>
      </c>
      <c r="D59" s="83" t="s">
        <v>311</v>
      </c>
      <c r="E59" s="84">
        <v>1</v>
      </c>
      <c r="F59" s="88" t="s">
        <v>119</v>
      </c>
      <c r="G59" s="130"/>
      <c r="H59" s="86">
        <f>ROUND(E59*G59,2)</f>
        <v>0</v>
      </c>
      <c r="J59" s="86">
        <f t="shared" si="10"/>
        <v>0</v>
      </c>
      <c r="K59" s="87">
        <v>0.00702</v>
      </c>
      <c r="L59" s="87">
        <f t="shared" si="11"/>
        <v>0.00702</v>
      </c>
      <c r="N59" s="84">
        <f t="shared" si="12"/>
        <v>0</v>
      </c>
      <c r="O59" s="85">
        <v>20</v>
      </c>
      <c r="P59" s="85" t="s">
        <v>79</v>
      </c>
      <c r="V59" s="88" t="s">
        <v>61</v>
      </c>
      <c r="W59" s="89">
        <v>1.517</v>
      </c>
      <c r="X59" s="82" t="s">
        <v>312</v>
      </c>
      <c r="Y59" s="82" t="s">
        <v>310</v>
      </c>
      <c r="Z59" s="85" t="s">
        <v>299</v>
      </c>
      <c r="AB59" s="85">
        <v>1</v>
      </c>
      <c r="AJ59" s="58" t="s">
        <v>82</v>
      </c>
      <c r="AK59" s="58" t="s">
        <v>83</v>
      </c>
    </row>
    <row r="60" spans="1:37" ht="10.5">
      <c r="A60" s="80">
        <v>33</v>
      </c>
      <c r="B60" s="90" t="s">
        <v>122</v>
      </c>
      <c r="C60" s="82" t="s">
        <v>313</v>
      </c>
      <c r="D60" s="83" t="s">
        <v>314</v>
      </c>
      <c r="E60" s="84">
        <v>1</v>
      </c>
      <c r="F60" s="88" t="s">
        <v>119</v>
      </c>
      <c r="G60" s="130"/>
      <c r="I60" s="86">
        <f>ROUND(E60*G60,2)</f>
        <v>0</v>
      </c>
      <c r="J60" s="86">
        <f t="shared" si="10"/>
        <v>0</v>
      </c>
      <c r="K60" s="87">
        <v>0.136</v>
      </c>
      <c r="L60" s="87">
        <f t="shared" si="11"/>
        <v>0.136</v>
      </c>
      <c r="N60" s="84">
        <f t="shared" si="12"/>
        <v>0</v>
      </c>
      <c r="O60" s="85">
        <v>20</v>
      </c>
      <c r="P60" s="85" t="s">
        <v>79</v>
      </c>
      <c r="V60" s="88" t="s">
        <v>60</v>
      </c>
      <c r="X60" s="82" t="s">
        <v>313</v>
      </c>
      <c r="Y60" s="82" t="s">
        <v>313</v>
      </c>
      <c r="Z60" s="85" t="s">
        <v>309</v>
      </c>
      <c r="AA60" s="82" t="s">
        <v>79</v>
      </c>
      <c r="AB60" s="85">
        <v>2</v>
      </c>
      <c r="AJ60" s="58" t="s">
        <v>125</v>
      </c>
      <c r="AK60" s="58" t="s">
        <v>83</v>
      </c>
    </row>
    <row r="61" spans="4:23" ht="10.5">
      <c r="D61" s="91" t="s">
        <v>315</v>
      </c>
      <c r="E61" s="92">
        <f>J61</f>
        <v>0</v>
      </c>
      <c r="H61" s="92">
        <f>SUM(H53:H60)</f>
        <v>0</v>
      </c>
      <c r="I61" s="92">
        <f>SUM(I53:I60)</f>
        <v>0</v>
      </c>
      <c r="J61" s="92">
        <f>SUM(J53:J60)</f>
        <v>0</v>
      </c>
      <c r="L61" s="93">
        <f>SUM(L53:L60)</f>
        <v>1.0968</v>
      </c>
      <c r="N61" s="94">
        <f>SUM(N53:N60)</f>
        <v>0</v>
      </c>
      <c r="W61" s="89">
        <f>SUM(W53:W60)</f>
        <v>5.090999999999999</v>
      </c>
    </row>
    <row r="63" ht="10.5">
      <c r="B63" s="82" t="s">
        <v>152</v>
      </c>
    </row>
    <row r="64" spans="1:37" ht="21">
      <c r="A64" s="80">
        <v>34</v>
      </c>
      <c r="B64" s="90" t="s">
        <v>128</v>
      </c>
      <c r="C64" s="82" t="s">
        <v>316</v>
      </c>
      <c r="D64" s="83" t="s">
        <v>317</v>
      </c>
      <c r="E64" s="84">
        <v>4</v>
      </c>
      <c r="F64" s="88" t="s">
        <v>155</v>
      </c>
      <c r="G64" s="130"/>
      <c r="H64" s="86">
        <f>ROUND(E64*G64,2)</f>
        <v>0</v>
      </c>
      <c r="J64" s="86">
        <f aca="true" t="shared" si="13" ref="J64:J74">ROUND(E64*G64,2)</f>
        <v>0</v>
      </c>
      <c r="K64" s="87">
        <v>0.10562</v>
      </c>
      <c r="L64" s="87">
        <f aca="true" t="shared" si="14" ref="L64:L74">E64*K64</f>
        <v>0.42248</v>
      </c>
      <c r="N64" s="84">
        <f aca="true" t="shared" si="15" ref="N64:N74">E64*M64</f>
        <v>0</v>
      </c>
      <c r="O64" s="85">
        <v>20</v>
      </c>
      <c r="P64" s="85" t="s">
        <v>79</v>
      </c>
      <c r="V64" s="88" t="s">
        <v>61</v>
      </c>
      <c r="W64" s="89">
        <v>0.556</v>
      </c>
      <c r="X64" s="82" t="s">
        <v>318</v>
      </c>
      <c r="Y64" s="82" t="s">
        <v>316</v>
      </c>
      <c r="Z64" s="85" t="s">
        <v>143</v>
      </c>
      <c r="AB64" s="85">
        <v>1</v>
      </c>
      <c r="AJ64" s="58" t="s">
        <v>82</v>
      </c>
      <c r="AK64" s="58" t="s">
        <v>83</v>
      </c>
    </row>
    <row r="65" spans="1:37" ht="10.5">
      <c r="A65" s="80">
        <v>35</v>
      </c>
      <c r="B65" s="90" t="s">
        <v>122</v>
      </c>
      <c r="C65" s="82" t="s">
        <v>319</v>
      </c>
      <c r="D65" s="83" t="s">
        <v>320</v>
      </c>
      <c r="E65" s="84">
        <v>4.04</v>
      </c>
      <c r="F65" s="88" t="s">
        <v>119</v>
      </c>
      <c r="G65" s="130"/>
      <c r="I65" s="86">
        <f>ROUND(E65*G65,2)</f>
        <v>0</v>
      </c>
      <c r="J65" s="86">
        <f t="shared" si="13"/>
        <v>0</v>
      </c>
      <c r="L65" s="87">
        <f t="shared" si="14"/>
        <v>0</v>
      </c>
      <c r="N65" s="84">
        <f t="shared" si="15"/>
        <v>0</v>
      </c>
      <c r="O65" s="85">
        <v>20</v>
      </c>
      <c r="P65" s="85" t="s">
        <v>79</v>
      </c>
      <c r="V65" s="88" t="s">
        <v>60</v>
      </c>
      <c r="X65" s="82" t="s">
        <v>319</v>
      </c>
      <c r="Y65" s="82" t="s">
        <v>319</v>
      </c>
      <c r="Z65" s="85" t="s">
        <v>124</v>
      </c>
      <c r="AA65" s="82" t="s">
        <v>79</v>
      </c>
      <c r="AB65" s="85">
        <v>8</v>
      </c>
      <c r="AJ65" s="58" t="s">
        <v>125</v>
      </c>
      <c r="AK65" s="58" t="s">
        <v>83</v>
      </c>
    </row>
    <row r="66" spans="1:37" ht="10.5">
      <c r="A66" s="80">
        <v>36</v>
      </c>
      <c r="B66" s="90" t="s">
        <v>128</v>
      </c>
      <c r="C66" s="82" t="s">
        <v>159</v>
      </c>
      <c r="D66" s="83" t="s">
        <v>160</v>
      </c>
      <c r="E66" s="84">
        <v>2.616</v>
      </c>
      <c r="F66" s="88" t="s">
        <v>78</v>
      </c>
      <c r="G66" s="130"/>
      <c r="H66" s="86">
        <f aca="true" t="shared" si="16" ref="H66:H74">ROUND(E66*G66,2)</f>
        <v>0</v>
      </c>
      <c r="J66" s="86">
        <f t="shared" si="13"/>
        <v>0</v>
      </c>
      <c r="K66" s="87">
        <v>2.36285</v>
      </c>
      <c r="L66" s="87">
        <f t="shared" si="14"/>
        <v>6.1812156</v>
      </c>
      <c r="N66" s="84">
        <f t="shared" si="15"/>
        <v>0</v>
      </c>
      <c r="O66" s="85">
        <v>20</v>
      </c>
      <c r="P66" s="85" t="s">
        <v>79</v>
      </c>
      <c r="V66" s="88" t="s">
        <v>61</v>
      </c>
      <c r="W66" s="89">
        <v>3.772</v>
      </c>
      <c r="X66" s="82" t="s">
        <v>161</v>
      </c>
      <c r="Y66" s="82" t="s">
        <v>159</v>
      </c>
      <c r="Z66" s="85" t="s">
        <v>143</v>
      </c>
      <c r="AB66" s="85" t="s">
        <v>59</v>
      </c>
      <c r="AJ66" s="58" t="s">
        <v>82</v>
      </c>
      <c r="AK66" s="58" t="s">
        <v>83</v>
      </c>
    </row>
    <row r="67" spans="1:37" ht="21">
      <c r="A67" s="80">
        <v>37</v>
      </c>
      <c r="B67" s="90" t="s">
        <v>105</v>
      </c>
      <c r="C67" s="82" t="s">
        <v>321</v>
      </c>
      <c r="D67" s="83" t="s">
        <v>322</v>
      </c>
      <c r="E67" s="84">
        <v>68</v>
      </c>
      <c r="F67" s="88" t="s">
        <v>119</v>
      </c>
      <c r="G67" s="130"/>
      <c r="H67" s="86">
        <f t="shared" si="16"/>
        <v>0</v>
      </c>
      <c r="J67" s="86">
        <f t="shared" si="13"/>
        <v>0</v>
      </c>
      <c r="K67" s="87">
        <v>4E-05</v>
      </c>
      <c r="L67" s="87">
        <f t="shared" si="14"/>
        <v>0.00272</v>
      </c>
      <c r="N67" s="84">
        <f t="shared" si="15"/>
        <v>0</v>
      </c>
      <c r="O67" s="85">
        <v>20</v>
      </c>
      <c r="P67" s="85" t="s">
        <v>79</v>
      </c>
      <c r="V67" s="88" t="s">
        <v>61</v>
      </c>
      <c r="W67" s="89">
        <v>6.8</v>
      </c>
      <c r="X67" s="82" t="s">
        <v>323</v>
      </c>
      <c r="Y67" s="82" t="s">
        <v>321</v>
      </c>
      <c r="Z67" s="85" t="s">
        <v>124</v>
      </c>
      <c r="AB67" s="85">
        <v>1</v>
      </c>
      <c r="AJ67" s="58" t="s">
        <v>82</v>
      </c>
      <c r="AK67" s="58" t="s">
        <v>83</v>
      </c>
    </row>
    <row r="68" spans="1:37" ht="10.5">
      <c r="A68" s="80">
        <v>38</v>
      </c>
      <c r="B68" s="90" t="s">
        <v>105</v>
      </c>
      <c r="C68" s="82" t="s">
        <v>324</v>
      </c>
      <c r="D68" s="83" t="s">
        <v>325</v>
      </c>
      <c r="E68" s="84">
        <v>68</v>
      </c>
      <c r="F68" s="88" t="s">
        <v>119</v>
      </c>
      <c r="G68" s="130"/>
      <c r="H68" s="86">
        <f t="shared" si="16"/>
        <v>0</v>
      </c>
      <c r="J68" s="86">
        <f t="shared" si="13"/>
        <v>0</v>
      </c>
      <c r="K68" s="87">
        <v>0.00025</v>
      </c>
      <c r="L68" s="87">
        <f t="shared" si="14"/>
        <v>0.017</v>
      </c>
      <c r="N68" s="84">
        <f t="shared" si="15"/>
        <v>0</v>
      </c>
      <c r="O68" s="85">
        <v>20</v>
      </c>
      <c r="P68" s="85" t="s">
        <v>79</v>
      </c>
      <c r="V68" s="88" t="s">
        <v>61</v>
      </c>
      <c r="W68" s="89">
        <v>4.012</v>
      </c>
      <c r="X68" s="82" t="s">
        <v>326</v>
      </c>
      <c r="Y68" s="82" t="s">
        <v>324</v>
      </c>
      <c r="Z68" s="85" t="s">
        <v>124</v>
      </c>
      <c r="AB68" s="85">
        <v>1</v>
      </c>
      <c r="AJ68" s="58" t="s">
        <v>82</v>
      </c>
      <c r="AK68" s="58" t="s">
        <v>83</v>
      </c>
    </row>
    <row r="69" spans="1:37" ht="10.5">
      <c r="A69" s="80">
        <v>39</v>
      </c>
      <c r="B69" s="90" t="s">
        <v>128</v>
      </c>
      <c r="C69" s="82" t="s">
        <v>327</v>
      </c>
      <c r="D69" s="83" t="s">
        <v>328</v>
      </c>
      <c r="E69" s="84">
        <v>4.37</v>
      </c>
      <c r="F69" s="88" t="s">
        <v>112</v>
      </c>
      <c r="G69" s="130"/>
      <c r="H69" s="86">
        <f t="shared" si="16"/>
        <v>0</v>
      </c>
      <c r="J69" s="86">
        <f t="shared" si="13"/>
        <v>0</v>
      </c>
      <c r="L69" s="87">
        <f t="shared" si="14"/>
        <v>0</v>
      </c>
      <c r="N69" s="84">
        <f t="shared" si="15"/>
        <v>0</v>
      </c>
      <c r="O69" s="85">
        <v>20</v>
      </c>
      <c r="P69" s="85" t="s">
        <v>79</v>
      </c>
      <c r="V69" s="88" t="s">
        <v>61</v>
      </c>
      <c r="W69" s="89">
        <v>2.963</v>
      </c>
      <c r="X69" s="82" t="s">
        <v>329</v>
      </c>
      <c r="Y69" s="82" t="s">
        <v>327</v>
      </c>
      <c r="Z69" s="85" t="s">
        <v>165</v>
      </c>
      <c r="AB69" s="85">
        <v>1</v>
      </c>
      <c r="AJ69" s="58" t="s">
        <v>82</v>
      </c>
      <c r="AK69" s="58" t="s">
        <v>83</v>
      </c>
    </row>
    <row r="70" spans="1:37" ht="10.5">
      <c r="A70" s="80">
        <v>40</v>
      </c>
      <c r="B70" s="90" t="s">
        <v>128</v>
      </c>
      <c r="C70" s="82" t="s">
        <v>330</v>
      </c>
      <c r="D70" s="83" t="s">
        <v>331</v>
      </c>
      <c r="E70" s="84">
        <v>30.59</v>
      </c>
      <c r="F70" s="88" t="s">
        <v>112</v>
      </c>
      <c r="G70" s="130"/>
      <c r="H70" s="86">
        <f t="shared" si="16"/>
        <v>0</v>
      </c>
      <c r="J70" s="86">
        <f t="shared" si="13"/>
        <v>0</v>
      </c>
      <c r="L70" s="87">
        <f t="shared" si="14"/>
        <v>0</v>
      </c>
      <c r="N70" s="84">
        <f t="shared" si="15"/>
        <v>0</v>
      </c>
      <c r="O70" s="85">
        <v>20</v>
      </c>
      <c r="P70" s="85" t="s">
        <v>79</v>
      </c>
      <c r="V70" s="88" t="s">
        <v>61</v>
      </c>
      <c r="X70" s="82" t="s">
        <v>332</v>
      </c>
      <c r="Y70" s="82" t="s">
        <v>330</v>
      </c>
      <c r="Z70" s="85" t="s">
        <v>165</v>
      </c>
      <c r="AB70" s="85">
        <v>1</v>
      </c>
      <c r="AJ70" s="58" t="s">
        <v>82</v>
      </c>
      <c r="AK70" s="58" t="s">
        <v>83</v>
      </c>
    </row>
    <row r="71" spans="1:37" ht="10.5">
      <c r="A71" s="80">
        <v>41</v>
      </c>
      <c r="B71" s="90" t="s">
        <v>128</v>
      </c>
      <c r="C71" s="82" t="s">
        <v>333</v>
      </c>
      <c r="D71" s="83" t="s">
        <v>334</v>
      </c>
      <c r="E71" s="84">
        <v>4.37</v>
      </c>
      <c r="F71" s="88" t="s">
        <v>112</v>
      </c>
      <c r="G71" s="130"/>
      <c r="H71" s="86">
        <f t="shared" si="16"/>
        <v>0</v>
      </c>
      <c r="J71" s="86">
        <f t="shared" si="13"/>
        <v>0</v>
      </c>
      <c r="L71" s="87">
        <f t="shared" si="14"/>
        <v>0</v>
      </c>
      <c r="N71" s="84">
        <f t="shared" si="15"/>
        <v>0</v>
      </c>
      <c r="O71" s="85">
        <v>20</v>
      </c>
      <c r="P71" s="85" t="s">
        <v>79</v>
      </c>
      <c r="V71" s="88" t="s">
        <v>61</v>
      </c>
      <c r="W71" s="89">
        <v>2.967</v>
      </c>
      <c r="X71" s="82" t="s">
        <v>335</v>
      </c>
      <c r="Y71" s="82" t="s">
        <v>333</v>
      </c>
      <c r="Z71" s="85" t="s">
        <v>165</v>
      </c>
      <c r="AB71" s="85">
        <v>1</v>
      </c>
      <c r="AJ71" s="58" t="s">
        <v>82</v>
      </c>
      <c r="AK71" s="58" t="s">
        <v>83</v>
      </c>
    </row>
    <row r="72" spans="1:37" ht="21">
      <c r="A72" s="80">
        <v>42</v>
      </c>
      <c r="B72" s="90" t="s">
        <v>87</v>
      </c>
      <c r="C72" s="82" t="s">
        <v>336</v>
      </c>
      <c r="D72" s="83" t="s">
        <v>337</v>
      </c>
      <c r="E72" s="84">
        <v>4.37</v>
      </c>
      <c r="F72" s="88" t="s">
        <v>112</v>
      </c>
      <c r="G72" s="130"/>
      <c r="H72" s="86">
        <f t="shared" si="16"/>
        <v>0</v>
      </c>
      <c r="J72" s="86">
        <f t="shared" si="13"/>
        <v>0</v>
      </c>
      <c r="L72" s="87">
        <f t="shared" si="14"/>
        <v>0</v>
      </c>
      <c r="N72" s="84">
        <f t="shared" si="15"/>
        <v>0</v>
      </c>
      <c r="O72" s="85">
        <v>20</v>
      </c>
      <c r="P72" s="85" t="s">
        <v>79</v>
      </c>
      <c r="V72" s="88" t="s">
        <v>61</v>
      </c>
      <c r="X72" s="82" t="s">
        <v>338</v>
      </c>
      <c r="Y72" s="82" t="s">
        <v>336</v>
      </c>
      <c r="Z72" s="85" t="s">
        <v>165</v>
      </c>
      <c r="AB72" s="85">
        <v>1</v>
      </c>
      <c r="AJ72" s="58" t="s">
        <v>82</v>
      </c>
      <c r="AK72" s="58" t="s">
        <v>83</v>
      </c>
    </row>
    <row r="73" spans="1:37" ht="10.5">
      <c r="A73" s="80">
        <v>43</v>
      </c>
      <c r="B73" s="90" t="s">
        <v>87</v>
      </c>
      <c r="C73" s="82" t="s">
        <v>162</v>
      </c>
      <c r="D73" s="83" t="s">
        <v>163</v>
      </c>
      <c r="E73" s="84">
        <v>48.31</v>
      </c>
      <c r="F73" s="88" t="s">
        <v>78</v>
      </c>
      <c r="G73" s="130"/>
      <c r="H73" s="86">
        <f t="shared" si="16"/>
        <v>0</v>
      </c>
      <c r="J73" s="86">
        <f t="shared" si="13"/>
        <v>0</v>
      </c>
      <c r="L73" s="87">
        <f t="shared" si="14"/>
        <v>0</v>
      </c>
      <c r="N73" s="84">
        <f t="shared" si="15"/>
        <v>0</v>
      </c>
      <c r="O73" s="85">
        <v>20</v>
      </c>
      <c r="P73" s="85" t="s">
        <v>79</v>
      </c>
      <c r="V73" s="88" t="s">
        <v>61</v>
      </c>
      <c r="X73" s="82" t="s">
        <v>164</v>
      </c>
      <c r="Y73" s="82" t="s">
        <v>162</v>
      </c>
      <c r="Z73" s="85" t="s">
        <v>165</v>
      </c>
      <c r="AB73" s="85">
        <v>1</v>
      </c>
      <c r="AJ73" s="58" t="s">
        <v>82</v>
      </c>
      <c r="AK73" s="58" t="s">
        <v>83</v>
      </c>
    </row>
    <row r="74" spans="1:37" ht="10.5">
      <c r="A74" s="80">
        <v>44</v>
      </c>
      <c r="B74" s="90" t="s">
        <v>128</v>
      </c>
      <c r="C74" s="82" t="s">
        <v>166</v>
      </c>
      <c r="D74" s="83" t="s">
        <v>167</v>
      </c>
      <c r="E74" s="84">
        <v>147.195</v>
      </c>
      <c r="F74" s="88" t="s">
        <v>112</v>
      </c>
      <c r="G74" s="130"/>
      <c r="H74" s="86">
        <f t="shared" si="16"/>
        <v>0</v>
      </c>
      <c r="J74" s="86">
        <f t="shared" si="13"/>
        <v>0</v>
      </c>
      <c r="L74" s="87">
        <f t="shared" si="14"/>
        <v>0</v>
      </c>
      <c r="N74" s="84">
        <f t="shared" si="15"/>
        <v>0</v>
      </c>
      <c r="O74" s="85">
        <v>20</v>
      </c>
      <c r="P74" s="85" t="s">
        <v>79</v>
      </c>
      <c r="V74" s="88" t="s">
        <v>61</v>
      </c>
      <c r="W74" s="89">
        <v>54.904</v>
      </c>
      <c r="X74" s="82" t="s">
        <v>168</v>
      </c>
      <c r="Y74" s="82" t="s">
        <v>166</v>
      </c>
      <c r="Z74" s="85" t="s">
        <v>143</v>
      </c>
      <c r="AB74" s="85">
        <v>1</v>
      </c>
      <c r="AJ74" s="58" t="s">
        <v>82</v>
      </c>
      <c r="AK74" s="58" t="s">
        <v>83</v>
      </c>
    </row>
    <row r="75" spans="4:23" ht="10.5">
      <c r="D75" s="91" t="s">
        <v>169</v>
      </c>
      <c r="E75" s="92">
        <f>J75</f>
        <v>0</v>
      </c>
      <c r="H75" s="92">
        <f>SUM(H63:H74)</f>
        <v>0</v>
      </c>
      <c r="I75" s="92">
        <f>SUM(I63:I74)</f>
        <v>0</v>
      </c>
      <c r="J75" s="92">
        <f>SUM(J63:J74)</f>
        <v>0</v>
      </c>
      <c r="L75" s="93">
        <f>SUM(L63:L74)</f>
        <v>6.6234156</v>
      </c>
      <c r="N75" s="94">
        <f>SUM(N63:N74)</f>
        <v>0</v>
      </c>
      <c r="W75" s="89">
        <f>SUM(W63:W74)</f>
        <v>75.974</v>
      </c>
    </row>
    <row r="77" spans="4:23" ht="10.5">
      <c r="D77" s="91" t="s">
        <v>170</v>
      </c>
      <c r="E77" s="94">
        <f>J77</f>
        <v>0</v>
      </c>
      <c r="H77" s="92">
        <f>+H25+H30+H42+H51+H61+H75</f>
        <v>0</v>
      </c>
      <c r="I77" s="92">
        <f>+I25+I30+I42+I51+I61+I75</f>
        <v>0</v>
      </c>
      <c r="J77" s="92">
        <f>+J25+J30+J42+J51+J61+J75</f>
        <v>0</v>
      </c>
      <c r="L77" s="93">
        <f>+L25+L30+L42+L51+L61+L75</f>
        <v>149.87408276</v>
      </c>
      <c r="N77" s="94">
        <f>+N25+N30+N42+N51+N61+N75</f>
        <v>4.370000000000001</v>
      </c>
      <c r="W77" s="89">
        <f>+W25+W30+W42+W51+W61+W75</f>
        <v>274.696</v>
      </c>
    </row>
    <row r="79" ht="10.5">
      <c r="B79" s="81" t="s">
        <v>171</v>
      </c>
    </row>
    <row r="80" ht="10.5">
      <c r="B80" s="82" t="s">
        <v>339</v>
      </c>
    </row>
    <row r="81" spans="1:37" ht="10.5">
      <c r="A81" s="80">
        <v>45</v>
      </c>
      <c r="B81" s="90" t="s">
        <v>340</v>
      </c>
      <c r="C81" s="82" t="s">
        <v>341</v>
      </c>
      <c r="D81" s="83" t="s">
        <v>342</v>
      </c>
      <c r="E81" s="84">
        <v>6</v>
      </c>
      <c r="F81" s="88" t="s">
        <v>131</v>
      </c>
      <c r="G81" s="130"/>
      <c r="H81" s="86">
        <f>ROUND(E81*G81,2)</f>
        <v>0</v>
      </c>
      <c r="J81" s="86">
        <f>ROUND(E81*G81,2)</f>
        <v>0</v>
      </c>
      <c r="K81" s="87">
        <v>0.00017</v>
      </c>
      <c r="L81" s="87">
        <f>E81*K81</f>
        <v>0.00102</v>
      </c>
      <c r="N81" s="84">
        <f>E81*M81</f>
        <v>0</v>
      </c>
      <c r="O81" s="85">
        <v>20</v>
      </c>
      <c r="P81" s="85" t="s">
        <v>79</v>
      </c>
      <c r="V81" s="88" t="s">
        <v>176</v>
      </c>
      <c r="W81" s="89">
        <v>0.21</v>
      </c>
      <c r="X81" s="82" t="s">
        <v>343</v>
      </c>
      <c r="Y81" s="82" t="s">
        <v>341</v>
      </c>
      <c r="Z81" s="85" t="s">
        <v>344</v>
      </c>
      <c r="AB81" s="85" t="s">
        <v>59</v>
      </c>
      <c r="AJ81" s="58" t="s">
        <v>178</v>
      </c>
      <c r="AK81" s="58" t="s">
        <v>83</v>
      </c>
    </row>
    <row r="82" spans="1:37" ht="10.5">
      <c r="A82" s="80">
        <v>46</v>
      </c>
      <c r="B82" s="90" t="s">
        <v>122</v>
      </c>
      <c r="C82" s="82" t="s">
        <v>345</v>
      </c>
      <c r="D82" s="83" t="s">
        <v>346</v>
      </c>
      <c r="E82" s="84">
        <v>7.2</v>
      </c>
      <c r="F82" s="88" t="s">
        <v>131</v>
      </c>
      <c r="G82" s="130"/>
      <c r="I82" s="86">
        <f>ROUND(E82*G82,2)</f>
        <v>0</v>
      </c>
      <c r="J82" s="86">
        <f>ROUND(E82*G82,2)</f>
        <v>0</v>
      </c>
      <c r="L82" s="87">
        <f>E82*K82</f>
        <v>0</v>
      </c>
      <c r="N82" s="84">
        <f>E82*M82</f>
        <v>0</v>
      </c>
      <c r="O82" s="85">
        <v>20</v>
      </c>
      <c r="P82" s="85" t="s">
        <v>79</v>
      </c>
      <c r="V82" s="88" t="s">
        <v>60</v>
      </c>
      <c r="X82" s="82" t="s">
        <v>345</v>
      </c>
      <c r="Y82" s="82" t="s">
        <v>345</v>
      </c>
      <c r="Z82" s="85" t="s">
        <v>347</v>
      </c>
      <c r="AA82" s="82" t="s">
        <v>348</v>
      </c>
      <c r="AB82" s="85">
        <v>2</v>
      </c>
      <c r="AJ82" s="58" t="s">
        <v>185</v>
      </c>
      <c r="AK82" s="58" t="s">
        <v>83</v>
      </c>
    </row>
    <row r="83" spans="1:37" ht="10.5">
      <c r="A83" s="80">
        <v>47</v>
      </c>
      <c r="B83" s="90" t="s">
        <v>340</v>
      </c>
      <c r="C83" s="82" t="s">
        <v>349</v>
      </c>
      <c r="D83" s="83" t="s">
        <v>350</v>
      </c>
      <c r="E83" s="84">
        <v>0.238</v>
      </c>
      <c r="F83" s="88" t="s">
        <v>50</v>
      </c>
      <c r="G83" s="130"/>
      <c r="H83" s="86">
        <f>ROUND(E83*G83,2)</f>
        <v>0</v>
      </c>
      <c r="J83" s="86">
        <f>ROUND(E83*G83,2)</f>
        <v>0</v>
      </c>
      <c r="L83" s="87">
        <f>E83*K83</f>
        <v>0</v>
      </c>
      <c r="N83" s="84">
        <f>E83*M83</f>
        <v>0</v>
      </c>
      <c r="O83" s="85">
        <v>20</v>
      </c>
      <c r="P83" s="85" t="s">
        <v>79</v>
      </c>
      <c r="V83" s="88" t="s">
        <v>176</v>
      </c>
      <c r="X83" s="82" t="s">
        <v>351</v>
      </c>
      <c r="Y83" s="82" t="s">
        <v>349</v>
      </c>
      <c r="Z83" s="85" t="s">
        <v>344</v>
      </c>
      <c r="AB83" s="85">
        <v>1</v>
      </c>
      <c r="AJ83" s="58" t="s">
        <v>178</v>
      </c>
      <c r="AK83" s="58" t="s">
        <v>83</v>
      </c>
    </row>
    <row r="84" spans="4:23" ht="10.5">
      <c r="D84" s="91" t="s">
        <v>352</v>
      </c>
      <c r="E84" s="92">
        <f>J84</f>
        <v>0</v>
      </c>
      <c r="H84" s="92">
        <f>SUM(H79:H83)</f>
        <v>0</v>
      </c>
      <c r="I84" s="92">
        <f>SUM(I79:I83)</f>
        <v>0</v>
      </c>
      <c r="J84" s="92">
        <f>SUM(J79:J83)</f>
        <v>0</v>
      </c>
      <c r="L84" s="93">
        <f>SUM(L79:L83)</f>
        <v>0.00102</v>
      </c>
      <c r="N84" s="94">
        <f>SUM(N79:N83)</f>
        <v>0</v>
      </c>
      <c r="W84" s="89">
        <f>SUM(W79:W83)</f>
        <v>0.21</v>
      </c>
    </row>
    <row r="86" ht="10.5">
      <c r="B86" s="82" t="s">
        <v>172</v>
      </c>
    </row>
    <row r="87" spans="1:37" ht="10.5">
      <c r="A87" s="80">
        <v>48</v>
      </c>
      <c r="B87" s="90" t="s">
        <v>173</v>
      </c>
      <c r="C87" s="82" t="s">
        <v>174</v>
      </c>
      <c r="D87" s="83" t="s">
        <v>175</v>
      </c>
      <c r="E87" s="84">
        <v>71.5</v>
      </c>
      <c r="F87" s="88" t="s">
        <v>131</v>
      </c>
      <c r="G87" s="130"/>
      <c r="H87" s="86">
        <f>ROUND(E87*G87,2)</f>
        <v>0</v>
      </c>
      <c r="J87" s="86">
        <f>ROUND(E87*G87,2)</f>
        <v>0</v>
      </c>
      <c r="L87" s="87">
        <f>E87*K87</f>
        <v>0</v>
      </c>
      <c r="N87" s="84">
        <f>E87*M87</f>
        <v>0</v>
      </c>
      <c r="O87" s="85">
        <v>20</v>
      </c>
      <c r="P87" s="85" t="s">
        <v>79</v>
      </c>
      <c r="V87" s="88" t="s">
        <v>176</v>
      </c>
      <c r="W87" s="89">
        <v>4.076</v>
      </c>
      <c r="X87" s="82" t="s">
        <v>146</v>
      </c>
      <c r="Y87" s="82" t="s">
        <v>174</v>
      </c>
      <c r="Z87" s="85" t="s">
        <v>177</v>
      </c>
      <c r="AB87" s="85">
        <v>1</v>
      </c>
      <c r="AJ87" s="58" t="s">
        <v>178</v>
      </c>
      <c r="AK87" s="58" t="s">
        <v>83</v>
      </c>
    </row>
    <row r="88" spans="1:37" ht="10.5">
      <c r="A88" s="80">
        <v>49</v>
      </c>
      <c r="B88" s="90" t="s">
        <v>173</v>
      </c>
      <c r="C88" s="82" t="s">
        <v>179</v>
      </c>
      <c r="D88" s="83" t="s">
        <v>180</v>
      </c>
      <c r="E88" s="84">
        <v>31.25</v>
      </c>
      <c r="F88" s="88" t="s">
        <v>131</v>
      </c>
      <c r="G88" s="130"/>
      <c r="H88" s="86">
        <f>ROUND(E88*G88,2)</f>
        <v>0</v>
      </c>
      <c r="J88" s="86">
        <f>ROUND(E88*G88,2)</f>
        <v>0</v>
      </c>
      <c r="L88" s="87">
        <f>E88*K88</f>
        <v>0</v>
      </c>
      <c r="N88" s="84">
        <f>E88*M88</f>
        <v>0</v>
      </c>
      <c r="O88" s="85">
        <v>20</v>
      </c>
      <c r="P88" s="85" t="s">
        <v>79</v>
      </c>
      <c r="V88" s="88" t="s">
        <v>176</v>
      </c>
      <c r="W88" s="89">
        <v>5.813</v>
      </c>
      <c r="X88" s="82" t="s">
        <v>181</v>
      </c>
      <c r="Y88" s="82" t="s">
        <v>179</v>
      </c>
      <c r="Z88" s="85" t="s">
        <v>177</v>
      </c>
      <c r="AB88" s="85" t="s">
        <v>59</v>
      </c>
      <c r="AJ88" s="58" t="s">
        <v>178</v>
      </c>
      <c r="AK88" s="58" t="s">
        <v>83</v>
      </c>
    </row>
    <row r="89" spans="1:37" ht="10.5">
      <c r="A89" s="80">
        <v>50</v>
      </c>
      <c r="B89" s="90" t="s">
        <v>122</v>
      </c>
      <c r="C89" s="82" t="s">
        <v>182</v>
      </c>
      <c r="D89" s="83" t="s">
        <v>183</v>
      </c>
      <c r="E89" s="84">
        <v>1.136</v>
      </c>
      <c r="F89" s="88" t="s">
        <v>78</v>
      </c>
      <c r="G89" s="130"/>
      <c r="I89" s="86">
        <f>ROUND(E89*G89,2)</f>
        <v>0</v>
      </c>
      <c r="J89" s="86">
        <f>ROUND(E89*G89,2)</f>
        <v>0</v>
      </c>
      <c r="K89" s="87">
        <v>0.55</v>
      </c>
      <c r="L89" s="87">
        <f>E89*K89</f>
        <v>0.6248</v>
      </c>
      <c r="N89" s="84">
        <f>E89*M89</f>
        <v>0</v>
      </c>
      <c r="O89" s="85">
        <v>20</v>
      </c>
      <c r="P89" s="85" t="s">
        <v>79</v>
      </c>
      <c r="V89" s="88" t="s">
        <v>60</v>
      </c>
      <c r="X89" s="82" t="s">
        <v>182</v>
      </c>
      <c r="Y89" s="82" t="s">
        <v>182</v>
      </c>
      <c r="Z89" s="85" t="s">
        <v>184</v>
      </c>
      <c r="AA89" s="82" t="s">
        <v>79</v>
      </c>
      <c r="AB89" s="85">
        <v>2</v>
      </c>
      <c r="AJ89" s="58" t="s">
        <v>185</v>
      </c>
      <c r="AK89" s="58" t="s">
        <v>83</v>
      </c>
    </row>
    <row r="90" spans="1:37" ht="10.5">
      <c r="A90" s="80">
        <v>51</v>
      </c>
      <c r="B90" s="90" t="s">
        <v>173</v>
      </c>
      <c r="C90" s="82" t="s">
        <v>186</v>
      </c>
      <c r="D90" s="83" t="s">
        <v>187</v>
      </c>
      <c r="E90" s="84">
        <v>7.027</v>
      </c>
      <c r="F90" s="88" t="s">
        <v>50</v>
      </c>
      <c r="G90" s="130"/>
      <c r="H90" s="86">
        <f>ROUND(E90*G90,2)</f>
        <v>0</v>
      </c>
      <c r="J90" s="86">
        <f>ROUND(E90*G90,2)</f>
        <v>0</v>
      </c>
      <c r="L90" s="87">
        <f>E90*K90</f>
        <v>0</v>
      </c>
      <c r="N90" s="84">
        <f>E90*M90</f>
        <v>0</v>
      </c>
      <c r="O90" s="85">
        <v>20</v>
      </c>
      <c r="P90" s="85" t="s">
        <v>79</v>
      </c>
      <c r="V90" s="88" t="s">
        <v>176</v>
      </c>
      <c r="X90" s="82" t="s">
        <v>188</v>
      </c>
      <c r="Y90" s="82" t="s">
        <v>186</v>
      </c>
      <c r="Z90" s="85" t="s">
        <v>177</v>
      </c>
      <c r="AB90" s="85">
        <v>1</v>
      </c>
      <c r="AJ90" s="58" t="s">
        <v>178</v>
      </c>
      <c r="AK90" s="58" t="s">
        <v>83</v>
      </c>
    </row>
    <row r="91" spans="4:23" ht="10.5">
      <c r="D91" s="91" t="s">
        <v>189</v>
      </c>
      <c r="E91" s="92">
        <f>J91</f>
        <v>0</v>
      </c>
      <c r="H91" s="92">
        <f>SUM(H86:H90)</f>
        <v>0</v>
      </c>
      <c r="I91" s="92">
        <f>SUM(I86:I90)</f>
        <v>0</v>
      </c>
      <c r="J91" s="92">
        <f>SUM(J86:J90)</f>
        <v>0</v>
      </c>
      <c r="L91" s="93">
        <f>SUM(L86:L90)</f>
        <v>0.6248</v>
      </c>
      <c r="N91" s="94">
        <f>SUM(N86:N90)</f>
        <v>0</v>
      </c>
      <c r="W91" s="89">
        <f>SUM(W86:W90)</f>
        <v>9.889</v>
      </c>
    </row>
    <row r="93" ht="10.5">
      <c r="B93" s="82" t="s">
        <v>353</v>
      </c>
    </row>
    <row r="94" spans="1:37" ht="10.5">
      <c r="A94" s="80">
        <v>52</v>
      </c>
      <c r="B94" s="90" t="s">
        <v>354</v>
      </c>
      <c r="C94" s="82" t="s">
        <v>355</v>
      </c>
      <c r="D94" s="83" t="s">
        <v>356</v>
      </c>
      <c r="E94" s="84">
        <v>8.5</v>
      </c>
      <c r="F94" s="88" t="s">
        <v>155</v>
      </c>
      <c r="G94" s="130"/>
      <c r="H94" s="86">
        <f>ROUND(E94*G94,2)</f>
        <v>0</v>
      </c>
      <c r="J94" s="86">
        <f>ROUND(E94*G94,2)</f>
        <v>0</v>
      </c>
      <c r="K94" s="87">
        <v>0.00573</v>
      </c>
      <c r="L94" s="87">
        <f>E94*K94</f>
        <v>0.048705</v>
      </c>
      <c r="N94" s="84">
        <f>E94*M94</f>
        <v>0</v>
      </c>
      <c r="O94" s="85">
        <v>20</v>
      </c>
      <c r="P94" s="85" t="s">
        <v>79</v>
      </c>
      <c r="V94" s="88" t="s">
        <v>176</v>
      </c>
      <c r="W94" s="89">
        <v>3.859</v>
      </c>
      <c r="X94" s="82" t="s">
        <v>357</v>
      </c>
      <c r="Y94" s="82" t="s">
        <v>355</v>
      </c>
      <c r="Z94" s="85" t="s">
        <v>358</v>
      </c>
      <c r="AB94" s="85">
        <v>1</v>
      </c>
      <c r="AJ94" s="58" t="s">
        <v>178</v>
      </c>
      <c r="AK94" s="58" t="s">
        <v>83</v>
      </c>
    </row>
    <row r="95" spans="1:37" ht="10.5">
      <c r="A95" s="80">
        <v>53</v>
      </c>
      <c r="B95" s="90" t="s">
        <v>354</v>
      </c>
      <c r="C95" s="82" t="s">
        <v>359</v>
      </c>
      <c r="D95" s="83" t="s">
        <v>360</v>
      </c>
      <c r="E95" s="84">
        <v>1</v>
      </c>
      <c r="F95" s="88" t="s">
        <v>119</v>
      </c>
      <c r="G95" s="130"/>
      <c r="H95" s="86">
        <f>ROUND(E95*G95,2)</f>
        <v>0</v>
      </c>
      <c r="J95" s="86">
        <f>ROUND(E95*G95,2)</f>
        <v>0</v>
      </c>
      <c r="K95" s="87">
        <v>0.00289</v>
      </c>
      <c r="L95" s="87">
        <f>E95*K95</f>
        <v>0.00289</v>
      </c>
      <c r="N95" s="84">
        <f>E95*M95</f>
        <v>0</v>
      </c>
      <c r="O95" s="85">
        <v>20</v>
      </c>
      <c r="P95" s="85" t="s">
        <v>79</v>
      </c>
      <c r="V95" s="88" t="s">
        <v>176</v>
      </c>
      <c r="W95" s="89">
        <v>1.454</v>
      </c>
      <c r="X95" s="82" t="s">
        <v>361</v>
      </c>
      <c r="Y95" s="82" t="s">
        <v>359</v>
      </c>
      <c r="Z95" s="85" t="s">
        <v>358</v>
      </c>
      <c r="AB95" s="85">
        <v>1</v>
      </c>
      <c r="AJ95" s="58" t="s">
        <v>178</v>
      </c>
      <c r="AK95" s="58" t="s">
        <v>83</v>
      </c>
    </row>
    <row r="96" spans="1:37" ht="10.5">
      <c r="A96" s="80">
        <v>54</v>
      </c>
      <c r="B96" s="90" t="s">
        <v>354</v>
      </c>
      <c r="C96" s="82" t="s">
        <v>362</v>
      </c>
      <c r="D96" s="83" t="s">
        <v>363</v>
      </c>
      <c r="E96" s="84">
        <v>1</v>
      </c>
      <c r="F96" s="88" t="s">
        <v>119</v>
      </c>
      <c r="G96" s="130"/>
      <c r="H96" s="86">
        <f>ROUND(E96*G96,2)</f>
        <v>0</v>
      </c>
      <c r="J96" s="86">
        <f>ROUND(E96*G96,2)</f>
        <v>0</v>
      </c>
      <c r="K96" s="87">
        <v>0.0049</v>
      </c>
      <c r="L96" s="87">
        <f>E96*K96</f>
        <v>0.0049</v>
      </c>
      <c r="N96" s="84">
        <f>E96*M96</f>
        <v>0</v>
      </c>
      <c r="O96" s="85">
        <v>20</v>
      </c>
      <c r="P96" s="85" t="s">
        <v>79</v>
      </c>
      <c r="V96" s="88" t="s">
        <v>176</v>
      </c>
      <c r="W96" s="89">
        <v>1.892</v>
      </c>
      <c r="X96" s="82" t="s">
        <v>364</v>
      </c>
      <c r="Y96" s="82" t="s">
        <v>362</v>
      </c>
      <c r="Z96" s="85" t="s">
        <v>358</v>
      </c>
      <c r="AB96" s="85">
        <v>1</v>
      </c>
      <c r="AJ96" s="58" t="s">
        <v>178</v>
      </c>
      <c r="AK96" s="58" t="s">
        <v>83</v>
      </c>
    </row>
    <row r="97" spans="1:37" ht="10.5">
      <c r="A97" s="80">
        <v>55</v>
      </c>
      <c r="B97" s="90" t="s">
        <v>354</v>
      </c>
      <c r="C97" s="82" t="s">
        <v>365</v>
      </c>
      <c r="D97" s="83" t="s">
        <v>366</v>
      </c>
      <c r="E97" s="84">
        <v>3</v>
      </c>
      <c r="F97" s="88" t="s">
        <v>155</v>
      </c>
      <c r="G97" s="130"/>
      <c r="H97" s="86">
        <f>ROUND(E97*G97,2)</f>
        <v>0</v>
      </c>
      <c r="J97" s="86">
        <f>ROUND(E97*G97,2)</f>
        <v>0</v>
      </c>
      <c r="K97" s="87">
        <v>0.00345</v>
      </c>
      <c r="L97" s="87">
        <f>E97*K97</f>
        <v>0.01035</v>
      </c>
      <c r="N97" s="84">
        <f>E97*M97</f>
        <v>0</v>
      </c>
      <c r="O97" s="85">
        <v>20</v>
      </c>
      <c r="P97" s="85" t="s">
        <v>79</v>
      </c>
      <c r="V97" s="88" t="s">
        <v>176</v>
      </c>
      <c r="W97" s="89">
        <v>1.986</v>
      </c>
      <c r="X97" s="82" t="s">
        <v>367</v>
      </c>
      <c r="Y97" s="82" t="s">
        <v>365</v>
      </c>
      <c r="Z97" s="85" t="s">
        <v>358</v>
      </c>
      <c r="AB97" s="85">
        <v>1</v>
      </c>
      <c r="AJ97" s="58" t="s">
        <v>178</v>
      </c>
      <c r="AK97" s="58" t="s">
        <v>83</v>
      </c>
    </row>
    <row r="98" spans="1:37" ht="10.5">
      <c r="A98" s="80">
        <v>56</v>
      </c>
      <c r="B98" s="90" t="s">
        <v>354</v>
      </c>
      <c r="C98" s="82" t="s">
        <v>368</v>
      </c>
      <c r="D98" s="83" t="s">
        <v>369</v>
      </c>
      <c r="E98" s="84">
        <v>2.201</v>
      </c>
      <c r="F98" s="88" t="s">
        <v>50</v>
      </c>
      <c r="G98" s="130"/>
      <c r="H98" s="86">
        <f>ROUND(E98*G98,2)</f>
        <v>0</v>
      </c>
      <c r="J98" s="86">
        <f>ROUND(E98*G98,2)</f>
        <v>0</v>
      </c>
      <c r="L98" s="87">
        <f>E98*K98</f>
        <v>0</v>
      </c>
      <c r="N98" s="84">
        <f>E98*M98</f>
        <v>0</v>
      </c>
      <c r="O98" s="85">
        <v>20</v>
      </c>
      <c r="P98" s="85" t="s">
        <v>79</v>
      </c>
      <c r="V98" s="88" t="s">
        <v>176</v>
      </c>
      <c r="X98" s="82" t="s">
        <v>370</v>
      </c>
      <c r="Y98" s="82" t="s">
        <v>368</v>
      </c>
      <c r="Z98" s="85" t="s">
        <v>358</v>
      </c>
      <c r="AB98" s="85">
        <v>1</v>
      </c>
      <c r="AJ98" s="58" t="s">
        <v>178</v>
      </c>
      <c r="AK98" s="58" t="s">
        <v>83</v>
      </c>
    </row>
    <row r="99" spans="4:23" ht="10.5">
      <c r="D99" s="91" t="s">
        <v>371</v>
      </c>
      <c r="E99" s="92">
        <f>J99</f>
        <v>0</v>
      </c>
      <c r="H99" s="92">
        <f>SUM(H93:H98)</f>
        <v>0</v>
      </c>
      <c r="I99" s="92">
        <f>SUM(I93:I98)</f>
        <v>0</v>
      </c>
      <c r="J99" s="92">
        <f>SUM(J93:J98)</f>
        <v>0</v>
      </c>
      <c r="L99" s="93">
        <f>SUM(L93:L98)</f>
        <v>0.066845</v>
      </c>
      <c r="N99" s="94">
        <f>SUM(N93:N98)</f>
        <v>0</v>
      </c>
      <c r="W99" s="89">
        <f>SUM(W93:W98)</f>
        <v>9.191</v>
      </c>
    </row>
    <row r="101" ht="10.5">
      <c r="B101" s="82" t="s">
        <v>190</v>
      </c>
    </row>
    <row r="102" spans="1:37" ht="21">
      <c r="A102" s="80">
        <v>57</v>
      </c>
      <c r="B102" s="90" t="s">
        <v>191</v>
      </c>
      <c r="C102" s="82" t="s">
        <v>192</v>
      </c>
      <c r="D102" s="83" t="s">
        <v>193</v>
      </c>
      <c r="E102" s="84">
        <v>70</v>
      </c>
      <c r="F102" s="88" t="s">
        <v>131</v>
      </c>
      <c r="G102" s="130"/>
      <c r="H102" s="86">
        <f>ROUND(E102*G102,2)</f>
        <v>0</v>
      </c>
      <c r="J102" s="86">
        <f>ROUND(E102*G102,2)</f>
        <v>0</v>
      </c>
      <c r="K102" s="87">
        <v>0.00365</v>
      </c>
      <c r="L102" s="87">
        <f>E102*K102</f>
        <v>0.2555</v>
      </c>
      <c r="N102" s="84">
        <f>E102*M102</f>
        <v>0</v>
      </c>
      <c r="O102" s="85">
        <v>20</v>
      </c>
      <c r="P102" s="85" t="s">
        <v>79</v>
      </c>
      <c r="V102" s="88" t="s">
        <v>176</v>
      </c>
      <c r="W102" s="89">
        <v>30.94</v>
      </c>
      <c r="X102" s="82" t="s">
        <v>194</v>
      </c>
      <c r="Y102" s="82" t="s">
        <v>192</v>
      </c>
      <c r="Z102" s="85" t="s">
        <v>124</v>
      </c>
      <c r="AB102" s="85">
        <v>1</v>
      </c>
      <c r="AJ102" s="58" t="s">
        <v>178</v>
      </c>
      <c r="AK102" s="58" t="s">
        <v>83</v>
      </c>
    </row>
    <row r="103" spans="1:37" ht="10.5">
      <c r="A103" s="80">
        <v>58</v>
      </c>
      <c r="B103" s="90" t="s">
        <v>191</v>
      </c>
      <c r="C103" s="82" t="s">
        <v>195</v>
      </c>
      <c r="D103" s="83" t="s">
        <v>196</v>
      </c>
      <c r="E103" s="84">
        <v>23.912</v>
      </c>
      <c r="F103" s="88" t="s">
        <v>50</v>
      </c>
      <c r="G103" s="130"/>
      <c r="H103" s="86">
        <f>ROUND(E103*G103,2)</f>
        <v>0</v>
      </c>
      <c r="J103" s="86">
        <f>ROUND(E103*G103,2)</f>
        <v>0</v>
      </c>
      <c r="L103" s="87">
        <f>E103*K103</f>
        <v>0</v>
      </c>
      <c r="N103" s="84">
        <f>E103*M103</f>
        <v>0</v>
      </c>
      <c r="O103" s="85">
        <v>20</v>
      </c>
      <c r="P103" s="85" t="s">
        <v>79</v>
      </c>
      <c r="V103" s="88" t="s">
        <v>176</v>
      </c>
      <c r="X103" s="82" t="s">
        <v>197</v>
      </c>
      <c r="Y103" s="82" t="s">
        <v>195</v>
      </c>
      <c r="Z103" s="85" t="s">
        <v>198</v>
      </c>
      <c r="AB103" s="85">
        <v>1</v>
      </c>
      <c r="AJ103" s="58" t="s">
        <v>178</v>
      </c>
      <c r="AK103" s="58" t="s">
        <v>83</v>
      </c>
    </row>
    <row r="104" spans="4:23" ht="10.5">
      <c r="D104" s="91" t="s">
        <v>199</v>
      </c>
      <c r="E104" s="92">
        <f>J104</f>
        <v>0</v>
      </c>
      <c r="H104" s="92">
        <f>SUM(H101:H103)</f>
        <v>0</v>
      </c>
      <c r="I104" s="92">
        <f>SUM(I101:I103)</f>
        <v>0</v>
      </c>
      <c r="J104" s="92">
        <f>SUM(J101:J103)</f>
        <v>0</v>
      </c>
      <c r="L104" s="93">
        <f>SUM(L101:L103)</f>
        <v>0.2555</v>
      </c>
      <c r="N104" s="94">
        <f>SUM(N101:N103)</f>
        <v>0</v>
      </c>
      <c r="W104" s="89">
        <f>SUM(W101:W103)</f>
        <v>30.94</v>
      </c>
    </row>
    <row r="106" ht="10.5">
      <c r="B106" s="82" t="s">
        <v>200</v>
      </c>
    </row>
    <row r="107" spans="1:37" ht="10.5">
      <c r="A107" s="80">
        <v>59</v>
      </c>
      <c r="B107" s="90" t="s">
        <v>201</v>
      </c>
      <c r="C107" s="82" t="s">
        <v>202</v>
      </c>
      <c r="D107" s="83" t="s">
        <v>203</v>
      </c>
      <c r="E107" s="84">
        <v>2</v>
      </c>
      <c r="F107" s="88" t="s">
        <v>131</v>
      </c>
      <c r="G107" s="130"/>
      <c r="H107" s="86">
        <f>ROUND(E107*G107,2)</f>
        <v>0</v>
      </c>
      <c r="J107" s="86">
        <f aca="true" t="shared" si="17" ref="J107:J117">ROUND(E107*G107,2)</f>
        <v>0</v>
      </c>
      <c r="K107" s="87">
        <v>0.00011</v>
      </c>
      <c r="L107" s="87">
        <f aca="true" t="shared" si="18" ref="L107:L117">E107*K107</f>
        <v>0.00022</v>
      </c>
      <c r="N107" s="84">
        <f aca="true" t="shared" si="19" ref="N107:N117">E107*M107</f>
        <v>0</v>
      </c>
      <c r="O107" s="85">
        <v>20</v>
      </c>
      <c r="P107" s="85" t="s">
        <v>79</v>
      </c>
      <c r="V107" s="88" t="s">
        <v>176</v>
      </c>
      <c r="W107" s="89">
        <v>1.5</v>
      </c>
      <c r="X107" s="82" t="s">
        <v>204</v>
      </c>
      <c r="Y107" s="82" t="s">
        <v>202</v>
      </c>
      <c r="Z107" s="85" t="s">
        <v>205</v>
      </c>
      <c r="AB107" s="85" t="s">
        <v>59</v>
      </c>
      <c r="AJ107" s="58" t="s">
        <v>178</v>
      </c>
      <c r="AK107" s="58" t="s">
        <v>83</v>
      </c>
    </row>
    <row r="108" spans="1:37" ht="10.5">
      <c r="A108" s="80">
        <v>60</v>
      </c>
      <c r="B108" s="90" t="s">
        <v>122</v>
      </c>
      <c r="C108" s="82" t="s">
        <v>206</v>
      </c>
      <c r="D108" s="83" t="s">
        <v>207</v>
      </c>
      <c r="E108" s="84">
        <v>2.1</v>
      </c>
      <c r="F108" s="88" t="s">
        <v>131</v>
      </c>
      <c r="G108" s="130"/>
      <c r="I108" s="86">
        <f>ROUND(E108*G108,2)</f>
        <v>0</v>
      </c>
      <c r="J108" s="86">
        <f t="shared" si="17"/>
        <v>0</v>
      </c>
      <c r="K108" s="87">
        <v>31.4</v>
      </c>
      <c r="L108" s="87">
        <f t="shared" si="18"/>
        <v>65.94</v>
      </c>
      <c r="N108" s="84">
        <f t="shared" si="19"/>
        <v>0</v>
      </c>
      <c r="O108" s="85">
        <v>20</v>
      </c>
      <c r="P108" s="85" t="s">
        <v>79</v>
      </c>
      <c r="V108" s="88" t="s">
        <v>60</v>
      </c>
      <c r="X108" s="82" t="s">
        <v>206</v>
      </c>
      <c r="Y108" s="82" t="s">
        <v>206</v>
      </c>
      <c r="Z108" s="85" t="s">
        <v>208</v>
      </c>
      <c r="AA108" s="82" t="s">
        <v>79</v>
      </c>
      <c r="AB108" s="85">
        <v>2</v>
      </c>
      <c r="AJ108" s="58" t="s">
        <v>185</v>
      </c>
      <c r="AK108" s="58" t="s">
        <v>83</v>
      </c>
    </row>
    <row r="109" spans="1:37" ht="10.5">
      <c r="A109" s="80">
        <v>61</v>
      </c>
      <c r="B109" s="90" t="s">
        <v>201</v>
      </c>
      <c r="C109" s="82" t="s">
        <v>209</v>
      </c>
      <c r="D109" s="83" t="s">
        <v>210</v>
      </c>
      <c r="E109" s="84">
        <v>3</v>
      </c>
      <c r="F109" s="88" t="s">
        <v>119</v>
      </c>
      <c r="G109" s="130"/>
      <c r="H109" s="86">
        <f>ROUND(E109*G109,2)</f>
        <v>0</v>
      </c>
      <c r="J109" s="86">
        <f t="shared" si="17"/>
        <v>0</v>
      </c>
      <c r="L109" s="87">
        <f t="shared" si="18"/>
        <v>0</v>
      </c>
      <c r="N109" s="84">
        <f t="shared" si="19"/>
        <v>0</v>
      </c>
      <c r="O109" s="85">
        <v>20</v>
      </c>
      <c r="P109" s="85" t="s">
        <v>79</v>
      </c>
      <c r="V109" s="88" t="s">
        <v>176</v>
      </c>
      <c r="W109" s="89">
        <v>2.82</v>
      </c>
      <c r="X109" s="82" t="s">
        <v>211</v>
      </c>
      <c r="Y109" s="82" t="s">
        <v>209</v>
      </c>
      <c r="Z109" s="85" t="s">
        <v>212</v>
      </c>
      <c r="AB109" s="85" t="s">
        <v>59</v>
      </c>
      <c r="AJ109" s="58" t="s">
        <v>178</v>
      </c>
      <c r="AK109" s="58" t="s">
        <v>83</v>
      </c>
    </row>
    <row r="110" spans="1:37" ht="10.5">
      <c r="A110" s="80">
        <v>62</v>
      </c>
      <c r="B110" s="90" t="s">
        <v>122</v>
      </c>
      <c r="C110" s="82" t="s">
        <v>213</v>
      </c>
      <c r="D110" s="83" t="s">
        <v>214</v>
      </c>
      <c r="E110" s="84">
        <v>18</v>
      </c>
      <c r="F110" s="88" t="s">
        <v>119</v>
      </c>
      <c r="G110" s="130"/>
      <c r="I110" s="86">
        <f>ROUND(E110*G110,2)</f>
        <v>0</v>
      </c>
      <c r="J110" s="86">
        <f t="shared" si="17"/>
        <v>0</v>
      </c>
      <c r="L110" s="87">
        <f t="shared" si="18"/>
        <v>0</v>
      </c>
      <c r="N110" s="84">
        <f t="shared" si="19"/>
        <v>0</v>
      </c>
      <c r="O110" s="85">
        <v>20</v>
      </c>
      <c r="P110" s="85" t="s">
        <v>79</v>
      </c>
      <c r="V110" s="88" t="s">
        <v>60</v>
      </c>
      <c r="X110" s="82" t="s">
        <v>213</v>
      </c>
      <c r="Y110" s="82" t="s">
        <v>213</v>
      </c>
      <c r="Z110" s="85" t="s">
        <v>215</v>
      </c>
      <c r="AA110" s="82" t="s">
        <v>216</v>
      </c>
      <c r="AB110" s="85">
        <v>2</v>
      </c>
      <c r="AJ110" s="58" t="s">
        <v>185</v>
      </c>
      <c r="AK110" s="58" t="s">
        <v>83</v>
      </c>
    </row>
    <row r="111" spans="1:37" ht="10.5">
      <c r="A111" s="80">
        <v>63</v>
      </c>
      <c r="B111" s="90" t="s">
        <v>122</v>
      </c>
      <c r="C111" s="82" t="s">
        <v>372</v>
      </c>
      <c r="D111" s="83" t="s">
        <v>373</v>
      </c>
      <c r="E111" s="84">
        <v>2</v>
      </c>
      <c r="F111" s="88" t="s">
        <v>119</v>
      </c>
      <c r="G111" s="130"/>
      <c r="I111" s="86">
        <f>ROUND(E111*G111,2)</f>
        <v>0</v>
      </c>
      <c r="J111" s="86">
        <f t="shared" si="17"/>
        <v>0</v>
      </c>
      <c r="K111" s="87">
        <v>0.0258</v>
      </c>
      <c r="L111" s="87">
        <f t="shared" si="18"/>
        <v>0.0516</v>
      </c>
      <c r="N111" s="84">
        <f t="shared" si="19"/>
        <v>0</v>
      </c>
      <c r="O111" s="85">
        <v>20</v>
      </c>
      <c r="P111" s="85" t="s">
        <v>79</v>
      </c>
      <c r="V111" s="88" t="s">
        <v>60</v>
      </c>
      <c r="X111" s="82" t="s">
        <v>372</v>
      </c>
      <c r="Y111" s="82" t="s">
        <v>372</v>
      </c>
      <c r="Z111" s="85" t="s">
        <v>219</v>
      </c>
      <c r="AA111" s="82" t="s">
        <v>79</v>
      </c>
      <c r="AB111" s="85">
        <v>8</v>
      </c>
      <c r="AJ111" s="58" t="s">
        <v>185</v>
      </c>
      <c r="AK111" s="58" t="s">
        <v>83</v>
      </c>
    </row>
    <row r="112" spans="1:37" ht="10.5">
      <c r="A112" s="80">
        <v>64</v>
      </c>
      <c r="B112" s="90" t="s">
        <v>122</v>
      </c>
      <c r="C112" s="82" t="s">
        <v>217</v>
      </c>
      <c r="D112" s="83" t="s">
        <v>218</v>
      </c>
      <c r="E112" s="84">
        <v>1</v>
      </c>
      <c r="F112" s="88" t="s">
        <v>119</v>
      </c>
      <c r="G112" s="130"/>
      <c r="I112" s="86">
        <f>ROUND(E112*G112,2)</f>
        <v>0</v>
      </c>
      <c r="J112" s="86">
        <f t="shared" si="17"/>
        <v>0</v>
      </c>
      <c r="K112" s="87">
        <v>0.0414</v>
      </c>
      <c r="L112" s="87">
        <f t="shared" si="18"/>
        <v>0.0414</v>
      </c>
      <c r="N112" s="84">
        <f t="shared" si="19"/>
        <v>0</v>
      </c>
      <c r="O112" s="85">
        <v>20</v>
      </c>
      <c r="P112" s="85" t="s">
        <v>79</v>
      </c>
      <c r="V112" s="88" t="s">
        <v>60</v>
      </c>
      <c r="X112" s="82" t="s">
        <v>217</v>
      </c>
      <c r="Y112" s="82" t="s">
        <v>217</v>
      </c>
      <c r="Z112" s="85" t="s">
        <v>219</v>
      </c>
      <c r="AA112" s="82" t="s">
        <v>79</v>
      </c>
      <c r="AB112" s="85">
        <v>8</v>
      </c>
      <c r="AJ112" s="58" t="s">
        <v>185</v>
      </c>
      <c r="AK112" s="58" t="s">
        <v>83</v>
      </c>
    </row>
    <row r="113" spans="1:37" ht="10.5">
      <c r="A113" s="80">
        <v>65</v>
      </c>
      <c r="B113" s="90" t="s">
        <v>201</v>
      </c>
      <c r="C113" s="82" t="s">
        <v>374</v>
      </c>
      <c r="D113" s="83" t="s">
        <v>375</v>
      </c>
      <c r="E113" s="84">
        <v>66.725</v>
      </c>
      <c r="F113" s="88" t="s">
        <v>222</v>
      </c>
      <c r="G113" s="130"/>
      <c r="H113" s="86">
        <f>ROUND(E113*G113,2)</f>
        <v>0</v>
      </c>
      <c r="J113" s="86">
        <f t="shared" si="17"/>
        <v>0</v>
      </c>
      <c r="K113" s="87">
        <v>7E-05</v>
      </c>
      <c r="L113" s="87">
        <f t="shared" si="18"/>
        <v>0.0046707499999999996</v>
      </c>
      <c r="N113" s="84">
        <f t="shared" si="19"/>
        <v>0</v>
      </c>
      <c r="O113" s="85">
        <v>20</v>
      </c>
      <c r="P113" s="85" t="s">
        <v>79</v>
      </c>
      <c r="V113" s="88" t="s">
        <v>176</v>
      </c>
      <c r="W113" s="89">
        <v>17.482</v>
      </c>
      <c r="X113" s="82" t="s">
        <v>376</v>
      </c>
      <c r="Y113" s="82" t="s">
        <v>374</v>
      </c>
      <c r="Z113" s="85" t="s">
        <v>205</v>
      </c>
      <c r="AB113" s="85">
        <v>1</v>
      </c>
      <c r="AJ113" s="58" t="s">
        <v>178</v>
      </c>
      <c r="AK113" s="58" t="s">
        <v>83</v>
      </c>
    </row>
    <row r="114" spans="1:37" ht="10.5">
      <c r="A114" s="80">
        <v>66</v>
      </c>
      <c r="B114" s="90" t="s">
        <v>122</v>
      </c>
      <c r="C114" s="82" t="s">
        <v>377</v>
      </c>
      <c r="D114" s="83" t="s">
        <v>378</v>
      </c>
      <c r="E114" s="84">
        <v>17</v>
      </c>
      <c r="F114" s="88" t="s">
        <v>119</v>
      </c>
      <c r="G114" s="130"/>
      <c r="I114" s="86">
        <f>ROUND(E114*G114,2)</f>
        <v>0</v>
      </c>
      <c r="J114" s="86">
        <f t="shared" si="17"/>
        <v>0</v>
      </c>
      <c r="K114" s="87">
        <v>0.004</v>
      </c>
      <c r="L114" s="87">
        <f t="shared" si="18"/>
        <v>0.068</v>
      </c>
      <c r="N114" s="84">
        <f t="shared" si="19"/>
        <v>0</v>
      </c>
      <c r="O114" s="85">
        <v>20</v>
      </c>
      <c r="P114" s="85" t="s">
        <v>79</v>
      </c>
      <c r="V114" s="88" t="s">
        <v>60</v>
      </c>
      <c r="X114" s="82" t="s">
        <v>146</v>
      </c>
      <c r="Y114" s="82" t="s">
        <v>377</v>
      </c>
      <c r="Z114" s="85" t="s">
        <v>226</v>
      </c>
      <c r="AA114" s="82" t="s">
        <v>79</v>
      </c>
      <c r="AB114" s="85">
        <v>2</v>
      </c>
      <c r="AJ114" s="58" t="s">
        <v>185</v>
      </c>
      <c r="AK114" s="58" t="s">
        <v>83</v>
      </c>
    </row>
    <row r="115" spans="1:37" ht="10.5">
      <c r="A115" s="80">
        <v>67</v>
      </c>
      <c r="B115" s="90" t="s">
        <v>201</v>
      </c>
      <c r="C115" s="82" t="s">
        <v>220</v>
      </c>
      <c r="D115" s="83" t="s">
        <v>221</v>
      </c>
      <c r="E115" s="84">
        <v>2568.9</v>
      </c>
      <c r="F115" s="88" t="s">
        <v>222</v>
      </c>
      <c r="G115" s="130"/>
      <c r="H115" s="86">
        <f>ROUND(E115*G115,2)</f>
        <v>0</v>
      </c>
      <c r="J115" s="86">
        <f t="shared" si="17"/>
        <v>0</v>
      </c>
      <c r="K115" s="87">
        <v>5E-05</v>
      </c>
      <c r="L115" s="87">
        <f t="shared" si="18"/>
        <v>0.128445</v>
      </c>
      <c r="N115" s="84">
        <f t="shared" si="19"/>
        <v>0</v>
      </c>
      <c r="O115" s="85">
        <v>20</v>
      </c>
      <c r="P115" s="85" t="s">
        <v>79</v>
      </c>
      <c r="V115" s="88" t="s">
        <v>176</v>
      </c>
      <c r="W115" s="89">
        <v>136.152</v>
      </c>
      <c r="X115" s="82" t="s">
        <v>223</v>
      </c>
      <c r="Y115" s="82" t="s">
        <v>220</v>
      </c>
      <c r="Z115" s="85" t="s">
        <v>205</v>
      </c>
      <c r="AB115" s="85">
        <v>1</v>
      </c>
      <c r="AJ115" s="58" t="s">
        <v>178</v>
      </c>
      <c r="AK115" s="58" t="s">
        <v>83</v>
      </c>
    </row>
    <row r="116" spans="1:37" ht="10.5">
      <c r="A116" s="80">
        <v>68</v>
      </c>
      <c r="B116" s="90" t="s">
        <v>122</v>
      </c>
      <c r="C116" s="82" t="s">
        <v>224</v>
      </c>
      <c r="D116" s="83" t="s">
        <v>225</v>
      </c>
      <c r="E116" s="84">
        <v>2697.3</v>
      </c>
      <c r="F116" s="88" t="s">
        <v>222</v>
      </c>
      <c r="G116" s="130"/>
      <c r="I116" s="86">
        <f>ROUND(E116*G116,2)</f>
        <v>0</v>
      </c>
      <c r="J116" s="86">
        <f t="shared" si="17"/>
        <v>0</v>
      </c>
      <c r="K116" s="87">
        <v>0.001</v>
      </c>
      <c r="L116" s="87">
        <f t="shared" si="18"/>
        <v>2.6973000000000003</v>
      </c>
      <c r="N116" s="84">
        <f t="shared" si="19"/>
        <v>0</v>
      </c>
      <c r="O116" s="85">
        <v>20</v>
      </c>
      <c r="P116" s="85" t="s">
        <v>79</v>
      </c>
      <c r="V116" s="88" t="s">
        <v>60</v>
      </c>
      <c r="X116" s="82" t="s">
        <v>224</v>
      </c>
      <c r="Y116" s="82" t="s">
        <v>224</v>
      </c>
      <c r="Z116" s="85" t="s">
        <v>226</v>
      </c>
      <c r="AA116" s="82" t="s">
        <v>79</v>
      </c>
      <c r="AB116" s="85">
        <v>8</v>
      </c>
      <c r="AJ116" s="58" t="s">
        <v>185</v>
      </c>
      <c r="AK116" s="58" t="s">
        <v>83</v>
      </c>
    </row>
    <row r="117" spans="1:37" ht="21">
      <c r="A117" s="80">
        <v>69</v>
      </c>
      <c r="B117" s="90" t="s">
        <v>201</v>
      </c>
      <c r="C117" s="82" t="s">
        <v>227</v>
      </c>
      <c r="D117" s="83" t="s">
        <v>228</v>
      </c>
      <c r="E117" s="84">
        <v>101.396</v>
      </c>
      <c r="F117" s="88" t="s">
        <v>50</v>
      </c>
      <c r="G117" s="130"/>
      <c r="H117" s="86">
        <f>ROUND(E117*G117,2)</f>
        <v>0</v>
      </c>
      <c r="J117" s="86">
        <f t="shared" si="17"/>
        <v>0</v>
      </c>
      <c r="L117" s="87">
        <f t="shared" si="18"/>
        <v>0</v>
      </c>
      <c r="N117" s="84">
        <f t="shared" si="19"/>
        <v>0</v>
      </c>
      <c r="O117" s="85">
        <v>20</v>
      </c>
      <c r="P117" s="85" t="s">
        <v>79</v>
      </c>
      <c r="V117" s="88" t="s">
        <v>176</v>
      </c>
      <c r="X117" s="82" t="s">
        <v>229</v>
      </c>
      <c r="Y117" s="82" t="s">
        <v>227</v>
      </c>
      <c r="Z117" s="85" t="s">
        <v>205</v>
      </c>
      <c r="AB117" s="85">
        <v>1</v>
      </c>
      <c r="AJ117" s="58" t="s">
        <v>178</v>
      </c>
      <c r="AK117" s="58" t="s">
        <v>83</v>
      </c>
    </row>
    <row r="118" spans="4:23" ht="10.5">
      <c r="D118" s="91" t="s">
        <v>230</v>
      </c>
      <c r="E118" s="92">
        <f>J118</f>
        <v>0</v>
      </c>
      <c r="H118" s="92">
        <f>SUM(H106:H117)</f>
        <v>0</v>
      </c>
      <c r="I118" s="92">
        <f>SUM(I106:I117)</f>
        <v>0</v>
      </c>
      <c r="J118" s="92">
        <f>SUM(J106:J117)</f>
        <v>0</v>
      </c>
      <c r="L118" s="93">
        <f>SUM(L106:L117)</f>
        <v>68.93163574999998</v>
      </c>
      <c r="N118" s="94">
        <f>SUM(N106:N117)</f>
        <v>0</v>
      </c>
      <c r="W118" s="89">
        <f>SUM(W106:W117)</f>
        <v>157.95399999999998</v>
      </c>
    </row>
    <row r="120" ht="10.5">
      <c r="B120" s="82" t="s">
        <v>231</v>
      </c>
    </row>
    <row r="121" spans="1:37" ht="10.5">
      <c r="A121" s="80">
        <v>70</v>
      </c>
      <c r="B121" s="90" t="s">
        <v>232</v>
      </c>
      <c r="C121" s="82" t="s">
        <v>233</v>
      </c>
      <c r="D121" s="83" t="s">
        <v>379</v>
      </c>
      <c r="E121" s="84">
        <v>69.48</v>
      </c>
      <c r="F121" s="88" t="s">
        <v>131</v>
      </c>
      <c r="G121" s="131"/>
      <c r="H121" s="86">
        <f>ROUND(E121*G121,2)</f>
        <v>0</v>
      </c>
      <c r="J121" s="86">
        <f>ROUND(E121*G121,2)</f>
        <v>0</v>
      </c>
      <c r="K121" s="87">
        <v>0.00023</v>
      </c>
      <c r="L121" s="87">
        <f>E121*K121</f>
        <v>0.015980400000000002</v>
      </c>
      <c r="N121" s="84">
        <f>E121*M121</f>
        <v>0</v>
      </c>
      <c r="O121" s="85">
        <v>20</v>
      </c>
      <c r="P121" s="85" t="s">
        <v>79</v>
      </c>
      <c r="V121" s="88" t="s">
        <v>176</v>
      </c>
      <c r="W121" s="89">
        <v>25.36</v>
      </c>
      <c r="X121" s="82" t="s">
        <v>235</v>
      </c>
      <c r="Y121" s="82" t="s">
        <v>233</v>
      </c>
      <c r="Z121" s="85" t="s">
        <v>236</v>
      </c>
      <c r="AB121" s="85">
        <v>1</v>
      </c>
      <c r="AJ121" s="58" t="s">
        <v>178</v>
      </c>
      <c r="AK121" s="58" t="s">
        <v>83</v>
      </c>
    </row>
    <row r="122" spans="1:37" ht="21">
      <c r="A122" s="80">
        <v>71</v>
      </c>
      <c r="B122" s="90" t="s">
        <v>232</v>
      </c>
      <c r="C122" s="82" t="s">
        <v>237</v>
      </c>
      <c r="D122" s="83" t="s">
        <v>380</v>
      </c>
      <c r="E122" s="84">
        <v>71.5</v>
      </c>
      <c r="F122" s="88" t="s">
        <v>131</v>
      </c>
      <c r="G122" s="131"/>
      <c r="H122" s="86">
        <f>ROUND(E122*G122,2)</f>
        <v>0</v>
      </c>
      <c r="J122" s="86">
        <f>ROUND(E122*G122,2)</f>
        <v>0</v>
      </c>
      <c r="K122" s="87">
        <v>0.00032</v>
      </c>
      <c r="L122" s="87">
        <f>E122*K122</f>
        <v>0.02288</v>
      </c>
      <c r="N122" s="84">
        <f>E122*M122</f>
        <v>0</v>
      </c>
      <c r="O122" s="85">
        <v>20</v>
      </c>
      <c r="P122" s="85" t="s">
        <v>79</v>
      </c>
      <c r="V122" s="88" t="s">
        <v>176</v>
      </c>
      <c r="W122" s="89">
        <v>33.248</v>
      </c>
      <c r="X122" s="82" t="s">
        <v>239</v>
      </c>
      <c r="Y122" s="82" t="s">
        <v>237</v>
      </c>
      <c r="Z122" s="85" t="s">
        <v>240</v>
      </c>
      <c r="AB122" s="85">
        <v>1</v>
      </c>
      <c r="AJ122" s="58" t="s">
        <v>178</v>
      </c>
      <c r="AK122" s="58" t="s">
        <v>83</v>
      </c>
    </row>
    <row r="123" spans="4:23" ht="10.5">
      <c r="D123" s="91" t="s">
        <v>241</v>
      </c>
      <c r="E123" s="92">
        <f>J123</f>
        <v>0</v>
      </c>
      <c r="H123" s="92">
        <f>SUM(H120:H122)</f>
        <v>0</v>
      </c>
      <c r="I123" s="92">
        <f>SUM(I120:I122)</f>
        <v>0</v>
      </c>
      <c r="J123" s="92">
        <f>SUM(J120:J122)</f>
        <v>0</v>
      </c>
      <c r="L123" s="93">
        <f>SUM(L120:L122)</f>
        <v>0.0388604</v>
      </c>
      <c r="N123" s="94">
        <f>SUM(N120:N122)</f>
        <v>0</v>
      </c>
      <c r="W123" s="89">
        <f>SUM(W120:W122)</f>
        <v>58.608</v>
      </c>
    </row>
    <row r="125" spans="4:23" ht="10.5">
      <c r="D125" s="91" t="s">
        <v>242</v>
      </c>
      <c r="E125" s="94">
        <f>J125</f>
        <v>0</v>
      </c>
      <c r="H125" s="92">
        <f>+H84+H91+H99+H104+H118+H123</f>
        <v>0</v>
      </c>
      <c r="I125" s="92">
        <f>+I84+I91+I99+I104+I118+I123</f>
        <v>0</v>
      </c>
      <c r="J125" s="92">
        <f>+J84+J91+J99+J104+J118+J123</f>
        <v>0</v>
      </c>
      <c r="L125" s="93">
        <f>+L84+L91+L99+L104+L118+L123</f>
        <v>69.91866114999999</v>
      </c>
      <c r="N125" s="94">
        <f>+N84+N91+N99+N104+N118+N123</f>
        <v>0</v>
      </c>
      <c r="W125" s="89">
        <f>+W84+W91+W99+W104+W118+W123</f>
        <v>266.792</v>
      </c>
    </row>
    <row r="127" ht="10.5">
      <c r="B127" s="81" t="s">
        <v>243</v>
      </c>
    </row>
    <row r="128" ht="10.5">
      <c r="B128" s="82" t="s">
        <v>244</v>
      </c>
    </row>
    <row r="129" spans="1:37" ht="10.5">
      <c r="A129" s="80">
        <v>72</v>
      </c>
      <c r="B129" s="90" t="s">
        <v>245</v>
      </c>
      <c r="C129" s="82" t="s">
        <v>246</v>
      </c>
      <c r="D129" s="83" t="s">
        <v>247</v>
      </c>
      <c r="E129" s="84">
        <v>73.48</v>
      </c>
      <c r="F129" s="88" t="s">
        <v>131</v>
      </c>
      <c r="G129" s="131"/>
      <c r="H129" s="86">
        <f>ROUND(E129*G129,2)</f>
        <v>0</v>
      </c>
      <c r="J129" s="86">
        <f>ROUND(E129*G129,2)</f>
        <v>0</v>
      </c>
      <c r="L129" s="87">
        <f>E129*K129</f>
        <v>0</v>
      </c>
      <c r="N129" s="84">
        <f>E129*M129</f>
        <v>0</v>
      </c>
      <c r="O129" s="85">
        <v>20</v>
      </c>
      <c r="P129" s="85" t="s">
        <v>79</v>
      </c>
      <c r="V129" s="88" t="s">
        <v>248</v>
      </c>
      <c r="W129" s="89">
        <v>6.907</v>
      </c>
      <c r="X129" s="82" t="s">
        <v>249</v>
      </c>
      <c r="Y129" s="82" t="s">
        <v>246</v>
      </c>
      <c r="Z129" s="85" t="s">
        <v>250</v>
      </c>
      <c r="AB129" s="85">
        <v>1</v>
      </c>
      <c r="AJ129" s="58" t="s">
        <v>251</v>
      </c>
      <c r="AK129" s="58" t="s">
        <v>83</v>
      </c>
    </row>
    <row r="130" spans="1:37" ht="10.5">
      <c r="A130" s="80">
        <v>73</v>
      </c>
      <c r="B130" s="90" t="s">
        <v>245</v>
      </c>
      <c r="C130" s="82" t="s">
        <v>252</v>
      </c>
      <c r="D130" s="83" t="s">
        <v>253</v>
      </c>
      <c r="E130" s="84">
        <v>73.48</v>
      </c>
      <c r="F130" s="88" t="s">
        <v>131</v>
      </c>
      <c r="G130" s="131"/>
      <c r="H130" s="86">
        <f>ROUND(E130*G130,2)</f>
        <v>0</v>
      </c>
      <c r="J130" s="86">
        <f>ROUND(E130*G130,2)</f>
        <v>0</v>
      </c>
      <c r="L130" s="87">
        <f>E130*K130</f>
        <v>0</v>
      </c>
      <c r="N130" s="84">
        <f>E130*M130</f>
        <v>0</v>
      </c>
      <c r="O130" s="85">
        <v>20</v>
      </c>
      <c r="P130" s="85" t="s">
        <v>79</v>
      </c>
      <c r="V130" s="88" t="s">
        <v>248</v>
      </c>
      <c r="W130" s="89">
        <v>1.837</v>
      </c>
      <c r="X130" s="82" t="s">
        <v>254</v>
      </c>
      <c r="Y130" s="82" t="s">
        <v>252</v>
      </c>
      <c r="Z130" s="85" t="s">
        <v>250</v>
      </c>
      <c r="AB130" s="85">
        <v>1</v>
      </c>
      <c r="AJ130" s="58" t="s">
        <v>251</v>
      </c>
      <c r="AK130" s="58" t="s">
        <v>83</v>
      </c>
    </row>
    <row r="131" spans="1:37" ht="10.5">
      <c r="A131" s="80">
        <v>74</v>
      </c>
      <c r="B131" s="90" t="s">
        <v>245</v>
      </c>
      <c r="C131" s="82" t="s">
        <v>255</v>
      </c>
      <c r="D131" s="83" t="s">
        <v>256</v>
      </c>
      <c r="E131" s="84">
        <v>73.48</v>
      </c>
      <c r="F131" s="88" t="s">
        <v>131</v>
      </c>
      <c r="G131" s="131"/>
      <c r="H131" s="86">
        <f>ROUND(E131*G131,2)</f>
        <v>0</v>
      </c>
      <c r="J131" s="86">
        <f>ROUND(E131*G131,2)</f>
        <v>0</v>
      </c>
      <c r="L131" s="87">
        <f>E131*K131</f>
        <v>0</v>
      </c>
      <c r="N131" s="84">
        <f>E131*M131</f>
        <v>0</v>
      </c>
      <c r="O131" s="85">
        <v>20</v>
      </c>
      <c r="P131" s="85" t="s">
        <v>79</v>
      </c>
      <c r="V131" s="88" t="s">
        <v>248</v>
      </c>
      <c r="W131" s="89">
        <v>39.753</v>
      </c>
      <c r="X131" s="82" t="s">
        <v>257</v>
      </c>
      <c r="Y131" s="82" t="s">
        <v>255</v>
      </c>
      <c r="Z131" s="85" t="s">
        <v>250</v>
      </c>
      <c r="AB131" s="85">
        <v>1</v>
      </c>
      <c r="AJ131" s="58" t="s">
        <v>251</v>
      </c>
      <c r="AK131" s="58" t="s">
        <v>83</v>
      </c>
    </row>
    <row r="132" spans="4:23" ht="10.5">
      <c r="D132" s="91" t="s">
        <v>258</v>
      </c>
      <c r="E132" s="92">
        <f>J132</f>
        <v>0</v>
      </c>
      <c r="H132" s="92">
        <f>SUM(H127:H131)</f>
        <v>0</v>
      </c>
      <c r="I132" s="92">
        <f>SUM(I127:I131)</f>
        <v>0</v>
      </c>
      <c r="J132" s="92">
        <f>SUM(J127:J131)</f>
        <v>0</v>
      </c>
      <c r="L132" s="93">
        <f>SUM(L127:L131)</f>
        <v>0</v>
      </c>
      <c r="N132" s="94">
        <f>SUM(N127:N131)</f>
        <v>0</v>
      </c>
      <c r="W132" s="89">
        <f>SUM(W127:W131)</f>
        <v>48.497</v>
      </c>
    </row>
    <row r="134" spans="4:23" ht="10.5">
      <c r="D134" s="91" t="s">
        <v>259</v>
      </c>
      <c r="E134" s="92">
        <f>J134</f>
        <v>0</v>
      </c>
      <c r="H134" s="92">
        <f>+H132</f>
        <v>0</v>
      </c>
      <c r="I134" s="92">
        <f>+I132</f>
        <v>0</v>
      </c>
      <c r="J134" s="92">
        <f>+J132</f>
        <v>0</v>
      </c>
      <c r="L134" s="93">
        <f>+L132</f>
        <v>0</v>
      </c>
      <c r="N134" s="94">
        <f>+N132</f>
        <v>0</v>
      </c>
      <c r="W134" s="89">
        <f>+W132</f>
        <v>48.497</v>
      </c>
    </row>
    <row r="136" spans="4:23" ht="10.5">
      <c r="D136" s="95"/>
      <c r="E136" s="92"/>
      <c r="H136" s="92"/>
      <c r="I136" s="92"/>
      <c r="J136" s="92"/>
      <c r="L136" s="93">
        <f>+L77+L125+L134</f>
        <v>219.79274390999998</v>
      </c>
      <c r="N136" s="94">
        <f>+N77+N125+N134</f>
        <v>4.370000000000001</v>
      </c>
      <c r="W136" s="89">
        <f>+W77+W125+W134</f>
        <v>589.985</v>
      </c>
    </row>
    <row r="138" spans="4:11" ht="13.5">
      <c r="D138" s="51" t="s">
        <v>261</v>
      </c>
      <c r="E138" s="52"/>
      <c r="F138" s="124"/>
      <c r="G138" s="53"/>
      <c r="H138" s="54"/>
      <c r="I138" s="52">
        <f>+I96+I127+I136</f>
        <v>0</v>
      </c>
      <c r="J138" s="52">
        <f>+J77+J125+J134</f>
        <v>0</v>
      </c>
      <c r="K138" s="52">
        <f>+K96+K127+K136</f>
        <v>0.0049</v>
      </c>
    </row>
    <row r="139" spans="4:11" ht="10.5">
      <c r="D139" s="4"/>
      <c r="E139" s="5"/>
      <c r="F139" s="125"/>
      <c r="G139" s="6"/>
      <c r="H139" s="7"/>
      <c r="I139" s="7"/>
      <c r="J139" s="7"/>
      <c r="K139" s="7"/>
    </row>
    <row r="140" spans="4:11" ht="15">
      <c r="D140" s="46" t="s">
        <v>260</v>
      </c>
      <c r="E140" s="47"/>
      <c r="F140" s="126"/>
      <c r="G140" s="48"/>
      <c r="H140" s="49"/>
      <c r="I140" s="49"/>
      <c r="J140" s="50">
        <f>+J138*1.2</f>
        <v>0</v>
      </c>
      <c r="K140" s="50">
        <f>+K138*1.2</f>
        <v>0.00588</v>
      </c>
    </row>
  </sheetData>
  <sheetProtection selectLockedCells="1" selectUnlockedCells="1"/>
  <mergeCells count="2">
    <mergeCell ref="K11:L11"/>
    <mergeCell ref="M11:N11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96"/>
  <sheetViews>
    <sheetView showGridLines="0" tabSelected="1" zoomScale="115" zoomScaleNormal="115" zoomScalePageLayoutView="0" workbookViewId="0" topLeftCell="A1">
      <selection activeCell="D32" sqref="D32"/>
    </sheetView>
  </sheetViews>
  <sheetFormatPr defaultColWidth="9.140625" defaultRowHeight="12.75"/>
  <cols>
    <col min="1" max="1" width="6.57421875" style="1" customWidth="1"/>
    <col min="2" max="2" width="3.57421875" style="2" customWidth="1"/>
    <col min="3" max="3" width="13.00390625" style="3" customWidth="1"/>
    <col min="4" max="4" width="45.57421875" style="4" customWidth="1"/>
    <col min="5" max="5" width="11.421875" style="5" hidden="1" customWidth="1"/>
    <col min="6" max="6" width="11.421875" style="5" customWidth="1"/>
    <col min="7" max="7" width="5.8515625" style="9" customWidth="1"/>
    <col min="8" max="8" width="8.57421875" style="7" customWidth="1"/>
    <col min="9" max="10" width="9.57421875" style="7" hidden="1" customWidth="1"/>
    <col min="11" max="11" width="9.57421875" style="7" customWidth="1"/>
    <col min="12" max="12" width="7.421875" style="8" hidden="1" customWidth="1"/>
    <col min="13" max="13" width="8.421875" style="8" hidden="1" customWidth="1"/>
    <col min="14" max="14" width="7.140625" style="5" hidden="1" customWidth="1"/>
    <col min="15" max="15" width="7.00390625" style="5" hidden="1" customWidth="1"/>
    <col min="16" max="16" width="3.57421875" style="6" customWidth="1"/>
    <col min="17" max="17" width="12.57421875" style="6" hidden="1" customWidth="1"/>
    <col min="18" max="20" width="11.421875" style="5" hidden="1" customWidth="1"/>
    <col min="21" max="21" width="10.57421875" style="9" hidden="1" customWidth="1"/>
    <col min="22" max="22" width="10.421875" style="9" hidden="1" customWidth="1"/>
    <col min="23" max="23" width="5.57421875" style="9" hidden="1" customWidth="1"/>
    <col min="24" max="24" width="0" style="5" hidden="1" customWidth="1"/>
    <col min="25" max="26" width="2.57421875" style="6" hidden="1" customWidth="1"/>
    <col min="27" max="27" width="7.57421875" style="3" hidden="1" customWidth="1"/>
    <col min="28" max="28" width="12.57421875" style="3" hidden="1" customWidth="1"/>
    <col min="29" max="29" width="4.421875" style="6" hidden="1" customWidth="1"/>
    <col min="30" max="31" width="2.57421875" style="6" hidden="1" customWidth="1"/>
    <col min="32" max="35" width="0" style="10" hidden="1" customWidth="1"/>
    <col min="36" max="36" width="9.140625" style="11" customWidth="1"/>
    <col min="37" max="38" width="0" style="11" hidden="1" customWidth="1"/>
    <col min="39" max="16384" width="9.140625" style="11" customWidth="1"/>
  </cols>
  <sheetData>
    <row r="1" spans="1:35" ht="10.5">
      <c r="A1" s="12" t="s">
        <v>62</v>
      </c>
      <c r="B1" s="11"/>
      <c r="C1" s="11"/>
      <c r="D1" s="11"/>
      <c r="E1" s="11"/>
      <c r="F1" s="11"/>
      <c r="G1" s="127"/>
      <c r="H1" s="13"/>
      <c r="I1" s="11"/>
      <c r="J1" s="12" t="s">
        <v>63</v>
      </c>
      <c r="K1" s="13"/>
      <c r="L1" s="14"/>
      <c r="M1" s="11"/>
      <c r="N1" s="11"/>
      <c r="O1" s="11"/>
      <c r="P1" s="11"/>
      <c r="Q1" s="11"/>
      <c r="R1" s="15"/>
      <c r="S1" s="15"/>
      <c r="T1" s="15"/>
      <c r="U1" s="11"/>
      <c r="V1" s="11"/>
      <c r="W1" s="11"/>
      <c r="X1" s="11"/>
      <c r="Y1" s="11"/>
      <c r="Z1" s="11"/>
      <c r="AA1" s="16" t="s">
        <v>1</v>
      </c>
      <c r="AB1" s="16" t="s">
        <v>2</v>
      </c>
      <c r="AC1" s="17" t="s">
        <v>3</v>
      </c>
      <c r="AD1" s="17" t="s">
        <v>4</v>
      </c>
      <c r="AE1" s="17" t="s">
        <v>5</v>
      </c>
      <c r="AF1" s="11"/>
      <c r="AG1" s="11"/>
      <c r="AH1" s="11"/>
      <c r="AI1" s="11"/>
    </row>
    <row r="2" spans="1:35" ht="10.5">
      <c r="A2" s="12" t="s">
        <v>64</v>
      </c>
      <c r="B2" s="11"/>
      <c r="C2" s="11"/>
      <c r="D2" s="11"/>
      <c r="E2" s="11"/>
      <c r="F2" s="11"/>
      <c r="G2" s="127"/>
      <c r="H2" s="13"/>
      <c r="I2" s="18"/>
      <c r="J2" s="12" t="s">
        <v>65</v>
      </c>
      <c r="K2" s="13"/>
      <c r="L2" s="14"/>
      <c r="M2" s="11"/>
      <c r="N2" s="11"/>
      <c r="O2" s="11"/>
      <c r="P2" s="11"/>
      <c r="Q2" s="11"/>
      <c r="R2" s="15"/>
      <c r="S2" s="15"/>
      <c r="T2" s="15"/>
      <c r="U2" s="11"/>
      <c r="V2" s="11"/>
      <c r="W2" s="11"/>
      <c r="X2" s="11"/>
      <c r="Y2" s="11"/>
      <c r="Z2" s="11"/>
      <c r="AA2" s="16" t="s">
        <v>6</v>
      </c>
      <c r="AB2" s="19" t="s">
        <v>7</v>
      </c>
      <c r="AC2" s="20" t="s">
        <v>8</v>
      </c>
      <c r="AD2" s="20"/>
      <c r="AE2" s="19"/>
      <c r="AF2" s="11"/>
      <c r="AG2" s="11"/>
      <c r="AH2" s="11"/>
      <c r="AI2" s="11"/>
    </row>
    <row r="3" spans="1:35" ht="10.5">
      <c r="A3" s="12" t="s">
        <v>9</v>
      </c>
      <c r="B3" s="11"/>
      <c r="C3" s="11"/>
      <c r="D3" s="11"/>
      <c r="E3" s="11"/>
      <c r="F3" s="11"/>
      <c r="G3" s="127"/>
      <c r="H3" s="13"/>
      <c r="I3" s="11"/>
      <c r="J3" s="12" t="s">
        <v>66</v>
      </c>
      <c r="K3" s="13"/>
      <c r="L3" s="14"/>
      <c r="M3" s="11"/>
      <c r="N3" s="11"/>
      <c r="O3" s="11"/>
      <c r="P3" s="11"/>
      <c r="Q3" s="11"/>
      <c r="R3" s="15"/>
      <c r="S3" s="15"/>
      <c r="T3" s="15"/>
      <c r="U3" s="11"/>
      <c r="V3" s="11"/>
      <c r="W3" s="11"/>
      <c r="X3" s="11"/>
      <c r="Y3" s="11"/>
      <c r="Z3" s="11"/>
      <c r="AA3" s="16" t="s">
        <v>10</v>
      </c>
      <c r="AB3" s="19" t="s">
        <v>11</v>
      </c>
      <c r="AC3" s="20" t="s">
        <v>8</v>
      </c>
      <c r="AD3" s="20" t="s">
        <v>12</v>
      </c>
      <c r="AE3" s="19" t="s">
        <v>13</v>
      </c>
      <c r="AF3" s="11"/>
      <c r="AG3" s="11"/>
      <c r="AH3" s="11"/>
      <c r="AI3" s="11"/>
    </row>
    <row r="4" spans="1:35" ht="10.5">
      <c r="A4" s="11"/>
      <c r="B4" s="11"/>
      <c r="C4" s="11"/>
      <c r="D4" s="11"/>
      <c r="E4" s="11"/>
      <c r="F4" s="11"/>
      <c r="G4" s="127"/>
      <c r="H4" s="11"/>
      <c r="I4" s="11"/>
      <c r="J4" s="11"/>
      <c r="K4" s="11"/>
      <c r="L4" s="11"/>
      <c r="M4" s="11"/>
      <c r="N4" s="11"/>
      <c r="O4" s="11"/>
      <c r="P4" s="11"/>
      <c r="Q4" s="11"/>
      <c r="R4" s="15"/>
      <c r="S4" s="15"/>
      <c r="T4" s="15"/>
      <c r="U4" s="11"/>
      <c r="V4" s="11"/>
      <c r="W4" s="11"/>
      <c r="X4" s="11"/>
      <c r="Y4" s="11"/>
      <c r="Z4" s="11"/>
      <c r="AA4" s="16" t="s">
        <v>14</v>
      </c>
      <c r="AB4" s="19" t="s">
        <v>15</v>
      </c>
      <c r="AC4" s="20" t="s">
        <v>8</v>
      </c>
      <c r="AD4" s="20"/>
      <c r="AE4" s="19"/>
      <c r="AF4" s="11"/>
      <c r="AG4" s="11"/>
      <c r="AH4" s="11"/>
      <c r="AI4" s="11"/>
    </row>
    <row r="5" spans="1:35" ht="10.5">
      <c r="A5" s="55" t="s">
        <v>385</v>
      </c>
      <c r="B5" s="56"/>
      <c r="C5" s="56"/>
      <c r="D5" s="56"/>
      <c r="E5" s="11"/>
      <c r="F5" s="11"/>
      <c r="G5" s="127"/>
      <c r="H5" s="11"/>
      <c r="I5" s="11"/>
      <c r="J5" s="11"/>
      <c r="K5" s="11"/>
      <c r="L5" s="11"/>
      <c r="M5" s="11"/>
      <c r="N5" s="11"/>
      <c r="O5" s="11"/>
      <c r="P5" s="11"/>
      <c r="Q5" s="11"/>
      <c r="R5" s="15"/>
      <c r="S5" s="15"/>
      <c r="T5" s="15"/>
      <c r="U5" s="11"/>
      <c r="V5" s="11"/>
      <c r="W5" s="11"/>
      <c r="X5" s="11"/>
      <c r="Y5" s="11"/>
      <c r="Z5" s="11"/>
      <c r="AA5" s="16" t="s">
        <v>16</v>
      </c>
      <c r="AB5" s="19" t="s">
        <v>11</v>
      </c>
      <c r="AC5" s="20" t="s">
        <v>8</v>
      </c>
      <c r="AD5" s="20" t="s">
        <v>12</v>
      </c>
      <c r="AE5" s="19" t="s">
        <v>13</v>
      </c>
      <c r="AF5" s="11"/>
      <c r="AG5" s="11"/>
      <c r="AH5" s="11"/>
      <c r="AI5" s="11"/>
    </row>
    <row r="6" spans="1:35" ht="10.5">
      <c r="A6" s="12" t="s">
        <v>67</v>
      </c>
      <c r="B6" s="11"/>
      <c r="C6" s="11"/>
      <c r="D6" s="11"/>
      <c r="E6" s="11"/>
      <c r="F6" s="11"/>
      <c r="G6" s="127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5"/>
      <c r="T6" s="15"/>
      <c r="U6" s="11"/>
      <c r="V6" s="11"/>
      <c r="W6" s="11"/>
      <c r="X6" s="11"/>
      <c r="Y6" s="11"/>
      <c r="Z6" s="11"/>
      <c r="AA6" s="18"/>
      <c r="AB6" s="18"/>
      <c r="AC6" s="11"/>
      <c r="AD6" s="11"/>
      <c r="AE6" s="11"/>
      <c r="AF6" s="11"/>
      <c r="AG6" s="11"/>
      <c r="AH6" s="11"/>
      <c r="AI6" s="11"/>
    </row>
    <row r="7" spans="1:35" ht="10.5">
      <c r="A7" s="12"/>
      <c r="B7" s="11"/>
      <c r="C7" s="11"/>
      <c r="D7" s="11"/>
      <c r="E7" s="11"/>
      <c r="F7" s="11"/>
      <c r="G7" s="127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5"/>
      <c r="T7" s="15"/>
      <c r="U7" s="11"/>
      <c r="V7" s="11"/>
      <c r="W7" s="11"/>
      <c r="X7" s="11"/>
      <c r="Y7" s="11"/>
      <c r="Z7" s="11"/>
      <c r="AA7" s="18"/>
      <c r="AB7" s="18"/>
      <c r="AC7" s="11"/>
      <c r="AD7" s="11"/>
      <c r="AE7" s="11"/>
      <c r="AF7" s="11"/>
      <c r="AG7" s="11"/>
      <c r="AH7" s="11"/>
      <c r="AI7" s="11"/>
    </row>
    <row r="8" spans="1:35" ht="10.5">
      <c r="A8" s="132" t="s">
        <v>390</v>
      </c>
      <c r="B8" s="132"/>
      <c r="C8" s="132"/>
      <c r="D8" s="132"/>
      <c r="E8" s="11"/>
      <c r="F8" s="11"/>
      <c r="G8" s="127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  <c r="S8" s="15"/>
      <c r="T8" s="15"/>
      <c r="U8" s="11"/>
      <c r="V8" s="11"/>
      <c r="W8" s="11"/>
      <c r="X8" s="11"/>
      <c r="Y8" s="11"/>
      <c r="Z8" s="11"/>
      <c r="AA8" s="18"/>
      <c r="AB8" s="18"/>
      <c r="AC8" s="11"/>
      <c r="AD8" s="11"/>
      <c r="AE8" s="11"/>
      <c r="AF8" s="11"/>
      <c r="AG8" s="11"/>
      <c r="AH8" s="11"/>
      <c r="AI8" s="11"/>
    </row>
    <row r="9" spans="1:35" ht="10.5">
      <c r="A9" s="134"/>
      <c r="B9" s="11"/>
      <c r="C9" s="11"/>
      <c r="D9" s="11"/>
      <c r="E9" s="11"/>
      <c r="F9" s="11"/>
      <c r="G9" s="127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  <c r="S9" s="15"/>
      <c r="T9" s="15"/>
      <c r="U9" s="11"/>
      <c r="V9" s="11"/>
      <c r="W9" s="11"/>
      <c r="X9" s="11"/>
      <c r="Y9" s="11"/>
      <c r="Z9" s="11"/>
      <c r="AA9" s="18"/>
      <c r="AB9" s="18"/>
      <c r="AC9" s="11"/>
      <c r="AD9" s="11"/>
      <c r="AE9" s="11"/>
      <c r="AF9" s="11"/>
      <c r="AG9" s="11"/>
      <c r="AH9" s="11"/>
      <c r="AI9" s="11"/>
    </row>
    <row r="10" spans="1:35" ht="12.75">
      <c r="A10" s="11" t="s">
        <v>68</v>
      </c>
      <c r="B10" s="21"/>
      <c r="C10" s="22"/>
      <c r="D10" s="23" t="str">
        <f>CONCATENATE(AB2," ",AC2," ",AD2," ",AE2)</f>
        <v>Prehľad rozpočtových nákladov v EUR  </v>
      </c>
      <c r="E10" s="15"/>
      <c r="F10" s="15"/>
      <c r="G10" s="127"/>
      <c r="H10" s="13"/>
      <c r="I10" s="13"/>
      <c r="J10" s="13"/>
      <c r="K10" s="13"/>
      <c r="L10" s="14"/>
      <c r="M10" s="14"/>
      <c r="N10" s="15"/>
      <c r="O10" s="15"/>
      <c r="P10" s="11"/>
      <c r="Q10" s="11"/>
      <c r="R10" s="15"/>
      <c r="S10" s="15"/>
      <c r="T10" s="15"/>
      <c r="U10" s="11"/>
      <c r="V10" s="11"/>
      <c r="W10" s="11"/>
      <c r="X10" s="11"/>
      <c r="Y10" s="11"/>
      <c r="Z10" s="11"/>
      <c r="AA10" s="18"/>
      <c r="AB10" s="18"/>
      <c r="AC10" s="11"/>
      <c r="AD10" s="11"/>
      <c r="AE10" s="11"/>
      <c r="AF10" s="6"/>
      <c r="AG10" s="6"/>
      <c r="AH10" s="6"/>
      <c r="AI10" s="6"/>
    </row>
    <row r="11" spans="1:38" ht="10.5">
      <c r="A11" s="24" t="s">
        <v>17</v>
      </c>
      <c r="B11" s="24" t="s">
        <v>18</v>
      </c>
      <c r="C11" s="24" t="s">
        <v>19</v>
      </c>
      <c r="D11" s="24" t="s">
        <v>20</v>
      </c>
      <c r="E11" s="24" t="s">
        <v>21</v>
      </c>
      <c r="F11" s="24" t="s">
        <v>21</v>
      </c>
      <c r="G11" s="24" t="s">
        <v>22</v>
      </c>
      <c r="H11" s="24" t="s">
        <v>23</v>
      </c>
      <c r="I11" s="24" t="s">
        <v>24</v>
      </c>
      <c r="J11" s="24" t="s">
        <v>25</v>
      </c>
      <c r="K11" s="24" t="s">
        <v>26</v>
      </c>
      <c r="L11" s="137" t="s">
        <v>27</v>
      </c>
      <c r="M11" s="137"/>
      <c r="N11" s="138" t="s">
        <v>28</v>
      </c>
      <c r="O11" s="138"/>
      <c r="P11" s="24" t="s">
        <v>0</v>
      </c>
      <c r="Q11" s="25" t="s">
        <v>29</v>
      </c>
      <c r="R11" s="24" t="s">
        <v>21</v>
      </c>
      <c r="S11" s="24" t="s">
        <v>21</v>
      </c>
      <c r="T11" s="25" t="s">
        <v>21</v>
      </c>
      <c r="U11" s="26" t="s">
        <v>30</v>
      </c>
      <c r="V11" s="27" t="s">
        <v>31</v>
      </c>
      <c r="W11" s="28" t="s">
        <v>32</v>
      </c>
      <c r="X11" s="24" t="s">
        <v>33</v>
      </c>
      <c r="Y11" s="24" t="s">
        <v>34</v>
      </c>
      <c r="Z11" s="24" t="s">
        <v>35</v>
      </c>
      <c r="AA11" s="29" t="s">
        <v>36</v>
      </c>
      <c r="AB11" s="29" t="s">
        <v>37</v>
      </c>
      <c r="AC11" s="24" t="s">
        <v>32</v>
      </c>
      <c r="AD11" s="24" t="s">
        <v>38</v>
      </c>
      <c r="AE11" s="24" t="s">
        <v>39</v>
      </c>
      <c r="AF11" s="30" t="s">
        <v>40</v>
      </c>
      <c r="AG11" s="30" t="s">
        <v>41</v>
      </c>
      <c r="AH11" s="30" t="s">
        <v>21</v>
      </c>
      <c r="AI11" s="30" t="s">
        <v>42</v>
      </c>
      <c r="AK11" s="11" t="s">
        <v>69</v>
      </c>
      <c r="AL11" s="11" t="s">
        <v>71</v>
      </c>
    </row>
    <row r="12" spans="1:38" ht="10.5">
      <c r="A12" s="31" t="s">
        <v>43</v>
      </c>
      <c r="B12" s="31" t="s">
        <v>44</v>
      </c>
      <c r="C12" s="32"/>
      <c r="D12" s="31" t="s">
        <v>45</v>
      </c>
      <c r="E12" s="31" t="s">
        <v>46</v>
      </c>
      <c r="F12" s="31" t="s">
        <v>46</v>
      </c>
      <c r="G12" s="31" t="s">
        <v>47</v>
      </c>
      <c r="H12" s="31" t="s">
        <v>48</v>
      </c>
      <c r="I12" s="31"/>
      <c r="J12" s="31" t="s">
        <v>49</v>
      </c>
      <c r="K12" s="31"/>
      <c r="L12" s="31" t="s">
        <v>23</v>
      </c>
      <c r="M12" s="31" t="s">
        <v>26</v>
      </c>
      <c r="N12" s="33" t="s">
        <v>23</v>
      </c>
      <c r="O12" s="31" t="s">
        <v>26</v>
      </c>
      <c r="P12" s="31" t="s">
        <v>50</v>
      </c>
      <c r="Q12" s="33"/>
      <c r="R12" s="31" t="s">
        <v>51</v>
      </c>
      <c r="S12" s="31" t="s">
        <v>52</v>
      </c>
      <c r="T12" s="33" t="s">
        <v>53</v>
      </c>
      <c r="U12" s="34" t="s">
        <v>54</v>
      </c>
      <c r="V12" s="35" t="s">
        <v>55</v>
      </c>
      <c r="W12" s="36" t="s">
        <v>56</v>
      </c>
      <c r="X12" s="37"/>
      <c r="Y12" s="38"/>
      <c r="Z12" s="38"/>
      <c r="AA12" s="39" t="s">
        <v>57</v>
      </c>
      <c r="AB12" s="39" t="s">
        <v>43</v>
      </c>
      <c r="AC12" s="31" t="s">
        <v>58</v>
      </c>
      <c r="AD12" s="38"/>
      <c r="AE12" s="38"/>
      <c r="AF12" s="40"/>
      <c r="AG12" s="40"/>
      <c r="AH12" s="40"/>
      <c r="AI12" s="40"/>
      <c r="AK12" s="11" t="s">
        <v>70</v>
      </c>
      <c r="AL12" s="11" t="s">
        <v>72</v>
      </c>
    </row>
    <row r="14" ht="10.5">
      <c r="B14" s="41" t="s">
        <v>73</v>
      </c>
    </row>
    <row r="15" ht="10.5">
      <c r="B15" s="3" t="s">
        <v>74</v>
      </c>
    </row>
    <row r="16" spans="1:38" ht="10.5">
      <c r="A16" s="1">
        <v>1</v>
      </c>
      <c r="B16" s="2" t="s">
        <v>75</v>
      </c>
      <c r="C16" s="3" t="s">
        <v>76</v>
      </c>
      <c r="D16" s="4" t="s">
        <v>77</v>
      </c>
      <c r="E16" s="5">
        <v>10</v>
      </c>
      <c r="F16" s="5">
        <f>+E16*5</f>
        <v>50</v>
      </c>
      <c r="G16" s="9" t="s">
        <v>78</v>
      </c>
      <c r="H16" s="130"/>
      <c r="I16" s="7">
        <f aca="true" t="shared" si="0" ref="I16:I22">ROUND(E16*H16,2)</f>
        <v>0</v>
      </c>
      <c r="K16" s="7">
        <f>+F16*H16</f>
        <v>0</v>
      </c>
      <c r="M16" s="8">
        <f aca="true" t="shared" si="1" ref="M16:M22">E16*L16</f>
        <v>0</v>
      </c>
      <c r="O16" s="5">
        <f aca="true" t="shared" si="2" ref="O16:O22">E16*N16</f>
        <v>0</v>
      </c>
      <c r="P16" s="6">
        <v>20</v>
      </c>
      <c r="Q16" s="6" t="s">
        <v>79</v>
      </c>
      <c r="W16" s="9" t="s">
        <v>61</v>
      </c>
      <c r="X16" s="5">
        <v>1.66</v>
      </c>
      <c r="Y16" s="3" t="s">
        <v>80</v>
      </c>
      <c r="Z16" s="3" t="s">
        <v>76</v>
      </c>
      <c r="AA16" s="3" t="s">
        <v>81</v>
      </c>
      <c r="AC16" s="6">
        <v>1</v>
      </c>
      <c r="AK16" s="11" t="s">
        <v>82</v>
      </c>
      <c r="AL16" s="11" t="s">
        <v>83</v>
      </c>
    </row>
    <row r="17" spans="1:38" ht="10.5">
      <c r="A17" s="1">
        <v>2</v>
      </c>
      <c r="B17" s="2" t="s">
        <v>75</v>
      </c>
      <c r="C17" s="3" t="s">
        <v>84</v>
      </c>
      <c r="D17" s="4" t="s">
        <v>85</v>
      </c>
      <c r="E17" s="5">
        <v>10</v>
      </c>
      <c r="F17" s="5">
        <f aca="true" t="shared" si="3" ref="F17:F22">+E17*5</f>
        <v>50</v>
      </c>
      <c r="G17" s="9" t="s">
        <v>78</v>
      </c>
      <c r="H17" s="130"/>
      <c r="I17" s="7">
        <f t="shared" si="0"/>
        <v>0</v>
      </c>
      <c r="K17" s="7">
        <f aca="true" t="shared" si="4" ref="K17:K22">+F17*H17</f>
        <v>0</v>
      </c>
      <c r="M17" s="8">
        <f t="shared" si="1"/>
        <v>0</v>
      </c>
      <c r="O17" s="5">
        <f t="shared" si="2"/>
        <v>0</v>
      </c>
      <c r="P17" s="6">
        <v>20</v>
      </c>
      <c r="Q17" s="6" t="s">
        <v>79</v>
      </c>
      <c r="W17" s="9" t="s">
        <v>61</v>
      </c>
      <c r="X17" s="5">
        <v>0.35</v>
      </c>
      <c r="Y17" s="3" t="s">
        <v>86</v>
      </c>
      <c r="Z17" s="3" t="s">
        <v>84</v>
      </c>
      <c r="AA17" s="3" t="s">
        <v>81</v>
      </c>
      <c r="AC17" s="6">
        <v>1</v>
      </c>
      <c r="AK17" s="11" t="s">
        <v>82</v>
      </c>
      <c r="AL17" s="11" t="s">
        <v>83</v>
      </c>
    </row>
    <row r="18" spans="1:38" ht="10.5">
      <c r="A18" s="1">
        <v>3</v>
      </c>
      <c r="B18" s="2" t="s">
        <v>87</v>
      </c>
      <c r="C18" s="3" t="s">
        <v>88</v>
      </c>
      <c r="D18" s="4" t="s">
        <v>89</v>
      </c>
      <c r="E18" s="5">
        <v>8.438</v>
      </c>
      <c r="F18" s="5">
        <f t="shared" si="3"/>
        <v>42.190000000000005</v>
      </c>
      <c r="G18" s="9" t="s">
        <v>78</v>
      </c>
      <c r="H18" s="130"/>
      <c r="I18" s="7">
        <f t="shared" si="0"/>
        <v>0</v>
      </c>
      <c r="K18" s="7">
        <f t="shared" si="4"/>
        <v>0</v>
      </c>
      <c r="M18" s="8">
        <f t="shared" si="1"/>
        <v>0</v>
      </c>
      <c r="O18" s="5">
        <f t="shared" si="2"/>
        <v>0</v>
      </c>
      <c r="P18" s="6">
        <v>20</v>
      </c>
      <c r="Q18" s="6" t="s">
        <v>79</v>
      </c>
      <c r="W18" s="9" t="s">
        <v>61</v>
      </c>
      <c r="X18" s="5">
        <v>26.31</v>
      </c>
      <c r="Y18" s="3" t="s">
        <v>90</v>
      </c>
      <c r="Z18" s="3" t="s">
        <v>88</v>
      </c>
      <c r="AA18" s="3" t="s">
        <v>81</v>
      </c>
      <c r="AC18" s="6">
        <v>1</v>
      </c>
      <c r="AK18" s="11" t="s">
        <v>82</v>
      </c>
      <c r="AL18" s="11" t="s">
        <v>83</v>
      </c>
    </row>
    <row r="19" spans="1:38" ht="10.5">
      <c r="A19" s="1">
        <v>4</v>
      </c>
      <c r="B19" s="2" t="s">
        <v>87</v>
      </c>
      <c r="C19" s="3" t="s">
        <v>91</v>
      </c>
      <c r="D19" s="4" t="s">
        <v>85</v>
      </c>
      <c r="E19" s="5">
        <v>8.483</v>
      </c>
      <c r="F19" s="5">
        <f t="shared" si="3"/>
        <v>42.415000000000006</v>
      </c>
      <c r="G19" s="9" t="s">
        <v>78</v>
      </c>
      <c r="H19" s="130"/>
      <c r="I19" s="7">
        <f t="shared" si="0"/>
        <v>0</v>
      </c>
      <c r="K19" s="7">
        <f t="shared" si="4"/>
        <v>0</v>
      </c>
      <c r="M19" s="8">
        <f t="shared" si="1"/>
        <v>0</v>
      </c>
      <c r="O19" s="5">
        <f t="shared" si="2"/>
        <v>0</v>
      </c>
      <c r="P19" s="6">
        <v>20</v>
      </c>
      <c r="Q19" s="6" t="s">
        <v>79</v>
      </c>
      <c r="W19" s="9" t="s">
        <v>61</v>
      </c>
      <c r="X19" s="5">
        <v>2.112</v>
      </c>
      <c r="Y19" s="3" t="s">
        <v>92</v>
      </c>
      <c r="Z19" s="3" t="s">
        <v>91</v>
      </c>
      <c r="AA19" s="3" t="s">
        <v>81</v>
      </c>
      <c r="AC19" s="6">
        <v>1</v>
      </c>
      <c r="AK19" s="11" t="s">
        <v>82</v>
      </c>
      <c r="AL19" s="11" t="s">
        <v>83</v>
      </c>
    </row>
    <row r="20" spans="1:38" ht="10.5">
      <c r="A20" s="1">
        <v>5</v>
      </c>
      <c r="B20" s="2" t="s">
        <v>87</v>
      </c>
      <c r="C20" s="3" t="s">
        <v>93</v>
      </c>
      <c r="D20" s="4" t="s">
        <v>94</v>
      </c>
      <c r="E20" s="5">
        <v>18.483</v>
      </c>
      <c r="F20" s="5">
        <f t="shared" si="3"/>
        <v>92.415</v>
      </c>
      <c r="G20" s="9" t="s">
        <v>78</v>
      </c>
      <c r="H20" s="130"/>
      <c r="I20" s="7">
        <f t="shared" si="0"/>
        <v>0</v>
      </c>
      <c r="K20" s="7">
        <f t="shared" si="4"/>
        <v>0</v>
      </c>
      <c r="M20" s="8">
        <f t="shared" si="1"/>
        <v>0</v>
      </c>
      <c r="O20" s="5">
        <f t="shared" si="2"/>
        <v>0</v>
      </c>
      <c r="P20" s="6">
        <v>20</v>
      </c>
      <c r="Q20" s="6" t="s">
        <v>79</v>
      </c>
      <c r="W20" s="9" t="s">
        <v>61</v>
      </c>
      <c r="X20" s="5">
        <v>0.203</v>
      </c>
      <c r="Y20" s="3" t="s">
        <v>95</v>
      </c>
      <c r="Z20" s="3" t="s">
        <v>93</v>
      </c>
      <c r="AA20" s="3" t="s">
        <v>96</v>
      </c>
      <c r="AC20" s="6">
        <v>1</v>
      </c>
      <c r="AK20" s="11" t="s">
        <v>82</v>
      </c>
      <c r="AL20" s="11" t="s">
        <v>83</v>
      </c>
    </row>
    <row r="21" spans="1:38" ht="10.5">
      <c r="A21" s="1">
        <v>6</v>
      </c>
      <c r="B21" s="2" t="s">
        <v>87</v>
      </c>
      <c r="C21" s="3" t="s">
        <v>97</v>
      </c>
      <c r="D21" s="4" t="s">
        <v>98</v>
      </c>
      <c r="E21" s="5">
        <v>18.483</v>
      </c>
      <c r="F21" s="5">
        <f t="shared" si="3"/>
        <v>92.415</v>
      </c>
      <c r="G21" s="9" t="s">
        <v>78</v>
      </c>
      <c r="H21" s="130"/>
      <c r="I21" s="7">
        <f t="shared" si="0"/>
        <v>0</v>
      </c>
      <c r="K21" s="7">
        <f t="shared" si="4"/>
        <v>0</v>
      </c>
      <c r="M21" s="8">
        <f t="shared" si="1"/>
        <v>0</v>
      </c>
      <c r="O21" s="5">
        <f t="shared" si="2"/>
        <v>0</v>
      </c>
      <c r="P21" s="6">
        <v>20</v>
      </c>
      <c r="Q21" s="6" t="s">
        <v>79</v>
      </c>
      <c r="W21" s="9" t="s">
        <v>61</v>
      </c>
      <c r="X21" s="5">
        <v>11.09</v>
      </c>
      <c r="Y21" s="3" t="s">
        <v>99</v>
      </c>
      <c r="Z21" s="3" t="s">
        <v>97</v>
      </c>
      <c r="AA21" s="3" t="s">
        <v>81</v>
      </c>
      <c r="AC21" s="6">
        <v>1</v>
      </c>
      <c r="AK21" s="11" t="s">
        <v>82</v>
      </c>
      <c r="AL21" s="11" t="s">
        <v>83</v>
      </c>
    </row>
    <row r="22" spans="1:38" ht="10.5">
      <c r="A22" s="1">
        <v>7</v>
      </c>
      <c r="B22" s="2" t="s">
        <v>87</v>
      </c>
      <c r="C22" s="3" t="s">
        <v>100</v>
      </c>
      <c r="D22" s="4" t="s">
        <v>101</v>
      </c>
      <c r="E22" s="5">
        <v>18.483</v>
      </c>
      <c r="F22" s="5">
        <f t="shared" si="3"/>
        <v>92.415</v>
      </c>
      <c r="G22" s="9" t="s">
        <v>78</v>
      </c>
      <c r="H22" s="130"/>
      <c r="I22" s="7">
        <f t="shared" si="0"/>
        <v>0</v>
      </c>
      <c r="K22" s="7">
        <f t="shared" si="4"/>
        <v>0</v>
      </c>
      <c r="M22" s="8">
        <f t="shared" si="1"/>
        <v>0</v>
      </c>
      <c r="O22" s="5">
        <f t="shared" si="2"/>
        <v>0</v>
      </c>
      <c r="P22" s="6">
        <v>20</v>
      </c>
      <c r="Q22" s="6" t="s">
        <v>79</v>
      </c>
      <c r="W22" s="9" t="s">
        <v>61</v>
      </c>
      <c r="X22" s="5">
        <v>0.166</v>
      </c>
      <c r="Y22" s="3" t="s">
        <v>102</v>
      </c>
      <c r="Z22" s="3" t="s">
        <v>100</v>
      </c>
      <c r="AA22" s="3" t="s">
        <v>96</v>
      </c>
      <c r="AC22" s="6">
        <v>1</v>
      </c>
      <c r="AK22" s="11" t="s">
        <v>82</v>
      </c>
      <c r="AL22" s="11" t="s">
        <v>83</v>
      </c>
    </row>
    <row r="23" spans="4:24" ht="10.5">
      <c r="D23" s="42" t="s">
        <v>103</v>
      </c>
      <c r="E23" s="43">
        <f>K23</f>
        <v>0</v>
      </c>
      <c r="F23" s="43"/>
      <c r="I23" s="43">
        <f>SUM(I14:I22)</f>
        <v>0</v>
      </c>
      <c r="J23" s="43">
        <f>SUM(J14:J22)</f>
        <v>0</v>
      </c>
      <c r="K23" s="43">
        <f>SUM(K14:K22)</f>
        <v>0</v>
      </c>
      <c r="M23" s="44">
        <f>SUM(M14:M22)</f>
        <v>0</v>
      </c>
      <c r="O23" s="45">
        <f>SUM(O14:O22)</f>
        <v>0</v>
      </c>
      <c r="X23" s="5">
        <f>SUM(X14:X22)</f>
        <v>41.891</v>
      </c>
    </row>
    <row r="25" ht="10.5">
      <c r="B25" s="3" t="s">
        <v>104</v>
      </c>
    </row>
    <row r="26" spans="1:38" ht="10.5">
      <c r="A26" s="1">
        <v>8</v>
      </c>
      <c r="B26" s="2" t="s">
        <v>105</v>
      </c>
      <c r="C26" s="3" t="s">
        <v>106</v>
      </c>
      <c r="D26" s="4" t="s">
        <v>107</v>
      </c>
      <c r="E26" s="5">
        <v>5.1</v>
      </c>
      <c r="F26" s="5">
        <f>+E26*5</f>
        <v>25.5</v>
      </c>
      <c r="G26" s="9" t="s">
        <v>78</v>
      </c>
      <c r="H26" s="130"/>
      <c r="I26" s="7">
        <f>ROUND(E26*H26,2)</f>
        <v>0</v>
      </c>
      <c r="K26" s="7">
        <f>+F26*H26</f>
        <v>0</v>
      </c>
      <c r="L26" s="8">
        <v>2.4186</v>
      </c>
      <c r="M26" s="8">
        <f>E26*L26</f>
        <v>12.334859999999999</v>
      </c>
      <c r="O26" s="5">
        <f>E26*N26</f>
        <v>0</v>
      </c>
      <c r="P26" s="6">
        <v>20</v>
      </c>
      <c r="Q26" s="6" t="s">
        <v>79</v>
      </c>
      <c r="W26" s="9" t="s">
        <v>61</v>
      </c>
      <c r="X26" s="5">
        <v>4.029</v>
      </c>
      <c r="Y26" s="3" t="s">
        <v>108</v>
      </c>
      <c r="Z26" s="3" t="s">
        <v>106</v>
      </c>
      <c r="AA26" s="3" t="s">
        <v>109</v>
      </c>
      <c r="AC26" s="6">
        <v>1</v>
      </c>
      <c r="AK26" s="11" t="s">
        <v>82</v>
      </c>
      <c r="AL26" s="11" t="s">
        <v>83</v>
      </c>
    </row>
    <row r="27" spans="1:38" ht="10.5">
      <c r="A27" s="1">
        <v>9</v>
      </c>
      <c r="B27" s="2" t="s">
        <v>105</v>
      </c>
      <c r="C27" s="3" t="s">
        <v>110</v>
      </c>
      <c r="D27" s="4" t="s">
        <v>111</v>
      </c>
      <c r="E27" s="5">
        <v>0.175</v>
      </c>
      <c r="F27" s="5">
        <f>+E27*5</f>
        <v>0.875</v>
      </c>
      <c r="G27" s="9" t="s">
        <v>112</v>
      </c>
      <c r="H27" s="130"/>
      <c r="I27" s="7">
        <f>ROUND(E27*H27,2)</f>
        <v>0</v>
      </c>
      <c r="K27" s="7">
        <f>+F27*H27</f>
        <v>0</v>
      </c>
      <c r="L27" s="8">
        <v>1.14997</v>
      </c>
      <c r="M27" s="8">
        <f>E27*L27</f>
        <v>0.20124474999999997</v>
      </c>
      <c r="O27" s="5">
        <f>E27*N27</f>
        <v>0</v>
      </c>
      <c r="P27" s="6">
        <v>20</v>
      </c>
      <c r="Q27" s="6" t="s">
        <v>79</v>
      </c>
      <c r="W27" s="9" t="s">
        <v>61</v>
      </c>
      <c r="X27" s="5">
        <v>17.339</v>
      </c>
      <c r="Y27" s="3" t="s">
        <v>113</v>
      </c>
      <c r="Z27" s="3" t="s">
        <v>110</v>
      </c>
      <c r="AA27" s="3" t="s">
        <v>109</v>
      </c>
      <c r="AC27" s="6">
        <v>1</v>
      </c>
      <c r="AK27" s="11" t="s">
        <v>82</v>
      </c>
      <c r="AL27" s="11" t="s">
        <v>83</v>
      </c>
    </row>
    <row r="28" spans="4:24" ht="10.5">
      <c r="D28" s="42" t="s">
        <v>114</v>
      </c>
      <c r="E28" s="43">
        <f>K28</f>
        <v>0</v>
      </c>
      <c r="F28" s="43"/>
      <c r="I28" s="43">
        <f>SUM(I25:I27)</f>
        <v>0</v>
      </c>
      <c r="J28" s="43">
        <f>SUM(J25:J27)</f>
        <v>0</v>
      </c>
      <c r="K28" s="43">
        <f>SUM(K25:K27)</f>
        <v>0</v>
      </c>
      <c r="M28" s="44">
        <f>SUM(M25:M27)</f>
        <v>12.53610475</v>
      </c>
      <c r="O28" s="45">
        <f>SUM(O25:O27)</f>
        <v>0</v>
      </c>
      <c r="X28" s="5">
        <f>SUM(X25:X27)</f>
        <v>21.368</v>
      </c>
    </row>
    <row r="30" ht="10.5">
      <c r="B30" s="3" t="s">
        <v>115</v>
      </c>
    </row>
    <row r="31" spans="1:38" ht="10.5">
      <c r="A31" s="1">
        <v>10</v>
      </c>
      <c r="B31" s="2" t="s">
        <v>116</v>
      </c>
      <c r="C31" s="3" t="s">
        <v>117</v>
      </c>
      <c r="D31" s="4" t="s">
        <v>118</v>
      </c>
      <c r="E31" s="5">
        <v>1</v>
      </c>
      <c r="F31" s="5">
        <f>+E31*5</f>
        <v>5</v>
      </c>
      <c r="G31" s="9" t="s">
        <v>119</v>
      </c>
      <c r="H31" s="130"/>
      <c r="I31" s="7">
        <f>ROUND(E31*H31,2)</f>
        <v>0</v>
      </c>
      <c r="K31" s="7">
        <f>+F31*H31</f>
        <v>0</v>
      </c>
      <c r="L31" s="8">
        <v>0.02562</v>
      </c>
      <c r="M31" s="8">
        <f>E31*L31</f>
        <v>0.02562</v>
      </c>
      <c r="O31" s="5">
        <f>E31*N31</f>
        <v>0</v>
      </c>
      <c r="P31" s="6">
        <v>20</v>
      </c>
      <c r="Q31" s="6" t="s">
        <v>79</v>
      </c>
      <c r="W31" s="9" t="s">
        <v>61</v>
      </c>
      <c r="X31" s="5">
        <v>1.263</v>
      </c>
      <c r="Y31" s="3" t="s">
        <v>120</v>
      </c>
      <c r="Z31" s="3" t="s">
        <v>117</v>
      </c>
      <c r="AA31" s="3" t="s">
        <v>121</v>
      </c>
      <c r="AC31" s="6">
        <v>7</v>
      </c>
      <c r="AK31" s="11" t="s">
        <v>82</v>
      </c>
      <c r="AL31" s="11" t="s">
        <v>83</v>
      </c>
    </row>
    <row r="32" spans="1:38" ht="10.5">
      <c r="A32" s="1">
        <v>11</v>
      </c>
      <c r="B32" s="2" t="s">
        <v>122</v>
      </c>
      <c r="C32" s="3" t="s">
        <v>123</v>
      </c>
      <c r="D32" s="4" t="s">
        <v>391</v>
      </c>
      <c r="E32" s="5">
        <v>1</v>
      </c>
      <c r="F32" s="5">
        <f>+E32*5</f>
        <v>5</v>
      </c>
      <c r="G32" s="9" t="s">
        <v>119</v>
      </c>
      <c r="H32" s="130"/>
      <c r="J32" s="7">
        <f>ROUND(E32*H32,2)</f>
        <v>0</v>
      </c>
      <c r="K32" s="7">
        <f>+F32*H32</f>
        <v>0</v>
      </c>
      <c r="L32" s="8">
        <v>0.013</v>
      </c>
      <c r="M32" s="8">
        <f>E32*L32</f>
        <v>0.013</v>
      </c>
      <c r="O32" s="5">
        <f>E32*N32</f>
        <v>0</v>
      </c>
      <c r="P32" s="6">
        <v>20</v>
      </c>
      <c r="Q32" s="6" t="s">
        <v>79</v>
      </c>
      <c r="W32" s="9" t="s">
        <v>60</v>
      </c>
      <c r="Y32" s="3" t="s">
        <v>123</v>
      </c>
      <c r="Z32" s="3" t="s">
        <v>123</v>
      </c>
      <c r="AA32" s="3" t="s">
        <v>124</v>
      </c>
      <c r="AB32" s="3" t="s">
        <v>79</v>
      </c>
      <c r="AC32" s="6">
        <v>8</v>
      </c>
      <c r="AK32" s="11" t="s">
        <v>125</v>
      </c>
      <c r="AL32" s="11" t="s">
        <v>83</v>
      </c>
    </row>
    <row r="33" spans="4:24" ht="10.5">
      <c r="D33" s="42" t="s">
        <v>126</v>
      </c>
      <c r="E33" s="43">
        <f>K33</f>
        <v>0</v>
      </c>
      <c r="F33" s="43"/>
      <c r="I33" s="43">
        <f>SUM(I30:I32)</f>
        <v>0</v>
      </c>
      <c r="J33" s="43">
        <f>SUM(J30:J32)</f>
        <v>0</v>
      </c>
      <c r="K33" s="43">
        <f>SUM(K30:K32)</f>
        <v>0</v>
      </c>
      <c r="M33" s="44">
        <f>SUM(M30:M32)</f>
        <v>0.03862</v>
      </c>
      <c r="O33" s="45">
        <f>SUM(O30:O32)</f>
        <v>0</v>
      </c>
      <c r="X33" s="5">
        <f>SUM(X30:X32)</f>
        <v>1.263</v>
      </c>
    </row>
    <row r="35" ht="10.5">
      <c r="B35" s="3" t="s">
        <v>127</v>
      </c>
    </row>
    <row r="36" spans="1:38" ht="10.5">
      <c r="A36" s="1">
        <v>12</v>
      </c>
      <c r="B36" s="2" t="s">
        <v>128</v>
      </c>
      <c r="C36" s="3" t="s">
        <v>129</v>
      </c>
      <c r="D36" s="4" t="s">
        <v>130</v>
      </c>
      <c r="E36" s="5">
        <v>25</v>
      </c>
      <c r="F36" s="5">
        <f aca="true" t="shared" si="5" ref="F36:F41">+E36*5</f>
        <v>125</v>
      </c>
      <c r="G36" s="9" t="s">
        <v>131</v>
      </c>
      <c r="H36" s="130"/>
      <c r="I36" s="7">
        <f>ROUND(E36*H36,2)</f>
        <v>0</v>
      </c>
      <c r="K36" s="7">
        <f aca="true" t="shared" si="6" ref="K36:K41">+F36*H36</f>
        <v>0</v>
      </c>
      <c r="L36" s="8">
        <v>0.2916</v>
      </c>
      <c r="M36" s="8">
        <f aca="true" t="shared" si="7" ref="M36:M41">E36*L36</f>
        <v>7.290000000000001</v>
      </c>
      <c r="O36" s="5">
        <f aca="true" t="shared" si="8" ref="O36:O41">E36*N36</f>
        <v>0</v>
      </c>
      <c r="P36" s="6">
        <v>20</v>
      </c>
      <c r="Q36" s="6" t="s">
        <v>79</v>
      </c>
      <c r="W36" s="9" t="s">
        <v>61</v>
      </c>
      <c r="X36" s="5">
        <v>0.625</v>
      </c>
      <c r="Y36" s="3" t="s">
        <v>132</v>
      </c>
      <c r="Z36" s="3" t="s">
        <v>129</v>
      </c>
      <c r="AA36" s="3" t="s">
        <v>133</v>
      </c>
      <c r="AC36" s="6">
        <v>1</v>
      </c>
      <c r="AK36" s="11" t="s">
        <v>82</v>
      </c>
      <c r="AL36" s="11" t="s">
        <v>83</v>
      </c>
    </row>
    <row r="37" spans="1:38" ht="10.5">
      <c r="A37" s="1">
        <v>13</v>
      </c>
      <c r="B37" s="2" t="s">
        <v>128</v>
      </c>
      <c r="C37" s="3" t="s">
        <v>134</v>
      </c>
      <c r="D37" s="4" t="s">
        <v>135</v>
      </c>
      <c r="E37" s="5">
        <v>25</v>
      </c>
      <c r="F37" s="5">
        <f t="shared" si="5"/>
        <v>125</v>
      </c>
      <c r="G37" s="9" t="s">
        <v>131</v>
      </c>
      <c r="H37" s="130"/>
      <c r="I37" s="7">
        <f>ROUND(E37*H37,2)</f>
        <v>0</v>
      </c>
      <c r="K37" s="7">
        <f t="shared" si="6"/>
        <v>0</v>
      </c>
      <c r="L37" s="8">
        <v>0.48574</v>
      </c>
      <c r="M37" s="8">
        <f t="shared" si="7"/>
        <v>12.1435</v>
      </c>
      <c r="O37" s="5">
        <f t="shared" si="8"/>
        <v>0</v>
      </c>
      <c r="P37" s="6">
        <v>20</v>
      </c>
      <c r="Q37" s="6" t="s">
        <v>79</v>
      </c>
      <c r="W37" s="9" t="s">
        <v>61</v>
      </c>
      <c r="X37" s="5">
        <v>1.35</v>
      </c>
      <c r="Y37" s="3" t="s">
        <v>136</v>
      </c>
      <c r="Z37" s="3" t="s">
        <v>134</v>
      </c>
      <c r="AA37" s="3" t="s">
        <v>133</v>
      </c>
      <c r="AC37" s="6">
        <v>1</v>
      </c>
      <c r="AK37" s="11" t="s">
        <v>82</v>
      </c>
      <c r="AL37" s="11" t="s">
        <v>83</v>
      </c>
    </row>
    <row r="38" spans="1:38" ht="10.5">
      <c r="A38" s="1">
        <v>14</v>
      </c>
      <c r="B38" s="2" t="s">
        <v>128</v>
      </c>
      <c r="C38" s="3" t="s">
        <v>137</v>
      </c>
      <c r="D38" s="4" t="s">
        <v>138</v>
      </c>
      <c r="E38" s="5">
        <v>25</v>
      </c>
      <c r="F38" s="5">
        <f t="shared" si="5"/>
        <v>125</v>
      </c>
      <c r="G38" s="9" t="s">
        <v>131</v>
      </c>
      <c r="H38" s="130"/>
      <c r="I38" s="7">
        <f>ROUND(E38*H38,2)</f>
        <v>0</v>
      </c>
      <c r="K38" s="7">
        <f t="shared" si="6"/>
        <v>0</v>
      </c>
      <c r="L38" s="8">
        <v>0.08003</v>
      </c>
      <c r="M38" s="8">
        <f t="shared" si="7"/>
        <v>2.00075</v>
      </c>
      <c r="O38" s="5">
        <f t="shared" si="8"/>
        <v>0</v>
      </c>
      <c r="P38" s="6">
        <v>20</v>
      </c>
      <c r="Q38" s="6" t="s">
        <v>79</v>
      </c>
      <c r="W38" s="9" t="s">
        <v>61</v>
      </c>
      <c r="X38" s="5">
        <v>0.475</v>
      </c>
      <c r="Y38" s="3" t="s">
        <v>139</v>
      </c>
      <c r="Z38" s="3" t="s">
        <v>137</v>
      </c>
      <c r="AA38" s="3" t="s">
        <v>133</v>
      </c>
      <c r="AC38" s="6" t="s">
        <v>59</v>
      </c>
      <c r="AK38" s="11" t="s">
        <v>82</v>
      </c>
      <c r="AL38" s="11" t="s">
        <v>83</v>
      </c>
    </row>
    <row r="39" spans="1:38" ht="10.5">
      <c r="A39" s="1">
        <v>15</v>
      </c>
      <c r="B39" s="2" t="s">
        <v>128</v>
      </c>
      <c r="C39" s="3" t="s">
        <v>140</v>
      </c>
      <c r="D39" s="4" t="s">
        <v>141</v>
      </c>
      <c r="E39" s="5">
        <v>25</v>
      </c>
      <c r="F39" s="5">
        <f t="shared" si="5"/>
        <v>125</v>
      </c>
      <c r="G39" s="9" t="s">
        <v>131</v>
      </c>
      <c r="H39" s="130"/>
      <c r="I39" s="7">
        <f>ROUND(E39*H39,2)</f>
        <v>0</v>
      </c>
      <c r="K39" s="7">
        <f t="shared" si="6"/>
        <v>0</v>
      </c>
      <c r="L39" s="8">
        <v>0.0842</v>
      </c>
      <c r="M39" s="8">
        <f t="shared" si="7"/>
        <v>2.105</v>
      </c>
      <c r="O39" s="5">
        <f t="shared" si="8"/>
        <v>0</v>
      </c>
      <c r="P39" s="6">
        <v>20</v>
      </c>
      <c r="Q39" s="6" t="s">
        <v>79</v>
      </c>
      <c r="W39" s="9" t="s">
        <v>61</v>
      </c>
      <c r="X39" s="5">
        <v>19.625</v>
      </c>
      <c r="Y39" s="3" t="s">
        <v>142</v>
      </c>
      <c r="Z39" s="3" t="s">
        <v>140</v>
      </c>
      <c r="AA39" s="3" t="s">
        <v>143</v>
      </c>
      <c r="AC39" s="6">
        <v>1</v>
      </c>
      <c r="AK39" s="11" t="s">
        <v>82</v>
      </c>
      <c r="AL39" s="11" t="s">
        <v>83</v>
      </c>
    </row>
    <row r="40" spans="1:38" ht="10.5">
      <c r="A40" s="1">
        <v>16</v>
      </c>
      <c r="B40" s="2" t="s">
        <v>122</v>
      </c>
      <c r="C40" s="3" t="s">
        <v>144</v>
      </c>
      <c r="D40" s="4" t="s">
        <v>145</v>
      </c>
      <c r="E40" s="5">
        <v>25.25</v>
      </c>
      <c r="F40" s="5">
        <f t="shared" si="5"/>
        <v>126.25</v>
      </c>
      <c r="G40" s="9" t="s">
        <v>131</v>
      </c>
      <c r="H40" s="130"/>
      <c r="J40" s="7">
        <f>ROUND(E40*H40,2)</f>
        <v>0</v>
      </c>
      <c r="K40" s="7">
        <f t="shared" si="6"/>
        <v>0</v>
      </c>
      <c r="L40" s="8">
        <v>0.14</v>
      </c>
      <c r="M40" s="8">
        <f t="shared" si="7"/>
        <v>3.535</v>
      </c>
      <c r="O40" s="5">
        <f t="shared" si="8"/>
        <v>0</v>
      </c>
      <c r="P40" s="6">
        <v>20</v>
      </c>
      <c r="Q40" s="6" t="s">
        <v>79</v>
      </c>
      <c r="W40" s="9" t="s">
        <v>60</v>
      </c>
      <c r="Y40" s="3" t="s">
        <v>146</v>
      </c>
      <c r="Z40" s="3" t="s">
        <v>144</v>
      </c>
      <c r="AA40" s="3" t="s">
        <v>147</v>
      </c>
      <c r="AB40" s="3" t="s">
        <v>79</v>
      </c>
      <c r="AC40" s="6">
        <v>2</v>
      </c>
      <c r="AK40" s="11" t="s">
        <v>125</v>
      </c>
      <c r="AL40" s="11" t="s">
        <v>83</v>
      </c>
    </row>
    <row r="41" spans="1:38" ht="10.5">
      <c r="A41" s="1">
        <v>17</v>
      </c>
      <c r="B41" s="2" t="s">
        <v>128</v>
      </c>
      <c r="C41" s="3" t="s">
        <v>148</v>
      </c>
      <c r="D41" s="4" t="s">
        <v>149</v>
      </c>
      <c r="E41" s="5">
        <v>25</v>
      </c>
      <c r="F41" s="5">
        <f t="shared" si="5"/>
        <v>125</v>
      </c>
      <c r="G41" s="9" t="s">
        <v>131</v>
      </c>
      <c r="H41" s="130"/>
      <c r="I41" s="7">
        <f>ROUND(E41*H41,2)</f>
        <v>0</v>
      </c>
      <c r="K41" s="7">
        <f t="shared" si="6"/>
        <v>0</v>
      </c>
      <c r="M41" s="8">
        <f t="shared" si="7"/>
        <v>0</v>
      </c>
      <c r="O41" s="5">
        <f t="shared" si="8"/>
        <v>0</v>
      </c>
      <c r="P41" s="6">
        <v>20</v>
      </c>
      <c r="Q41" s="6" t="s">
        <v>79</v>
      </c>
      <c r="W41" s="9" t="s">
        <v>61</v>
      </c>
      <c r="X41" s="5">
        <v>1.925</v>
      </c>
      <c r="Y41" s="3" t="s">
        <v>150</v>
      </c>
      <c r="Z41" s="3" t="s">
        <v>148</v>
      </c>
      <c r="AA41" s="3" t="s">
        <v>143</v>
      </c>
      <c r="AC41" s="6">
        <v>1</v>
      </c>
      <c r="AK41" s="11" t="s">
        <v>82</v>
      </c>
      <c r="AL41" s="11" t="s">
        <v>83</v>
      </c>
    </row>
    <row r="42" spans="4:24" ht="10.5">
      <c r="D42" s="42" t="s">
        <v>151</v>
      </c>
      <c r="E42" s="43">
        <f>K42</f>
        <v>0</v>
      </c>
      <c r="F42" s="43"/>
      <c r="I42" s="43">
        <f>SUM(I35:I41)</f>
        <v>0</v>
      </c>
      <c r="J42" s="43">
        <f>SUM(J35:J41)</f>
        <v>0</v>
      </c>
      <c r="K42" s="43">
        <f>SUM(K35:K41)</f>
        <v>0</v>
      </c>
      <c r="M42" s="44">
        <f>SUM(M35:M41)</f>
        <v>27.074250000000003</v>
      </c>
      <c r="O42" s="45">
        <f>SUM(O35:O41)</f>
        <v>0</v>
      </c>
      <c r="X42" s="5">
        <f>SUM(X35:X41)</f>
        <v>24</v>
      </c>
    </row>
    <row r="44" ht="10.5">
      <c r="B44" s="3" t="s">
        <v>152</v>
      </c>
    </row>
    <row r="45" spans="1:38" ht="10.5">
      <c r="A45" s="1">
        <v>18</v>
      </c>
      <c r="B45" s="2" t="s">
        <v>128</v>
      </c>
      <c r="C45" s="3" t="s">
        <v>153</v>
      </c>
      <c r="D45" s="4" t="s">
        <v>154</v>
      </c>
      <c r="E45" s="5">
        <v>32.2</v>
      </c>
      <c r="F45" s="5">
        <f>+E45*5</f>
        <v>161</v>
      </c>
      <c r="G45" s="9" t="s">
        <v>155</v>
      </c>
      <c r="H45" s="130"/>
      <c r="I45" s="7">
        <f>ROUND(E45*H45,2)</f>
        <v>0</v>
      </c>
      <c r="K45" s="7">
        <f>+F45*H45</f>
        <v>0</v>
      </c>
      <c r="L45" s="8">
        <v>0.15555</v>
      </c>
      <c r="M45" s="8">
        <f>E45*L45</f>
        <v>5.008710000000001</v>
      </c>
      <c r="O45" s="5">
        <f>E45*N45</f>
        <v>0</v>
      </c>
      <c r="P45" s="6">
        <v>20</v>
      </c>
      <c r="Q45" s="6" t="s">
        <v>79</v>
      </c>
      <c r="W45" s="9" t="s">
        <v>61</v>
      </c>
      <c r="X45" s="5">
        <v>8.372</v>
      </c>
      <c r="Y45" s="3" t="s">
        <v>156</v>
      </c>
      <c r="Z45" s="3" t="s">
        <v>153</v>
      </c>
      <c r="AA45" s="3" t="s">
        <v>143</v>
      </c>
      <c r="AC45" s="6">
        <v>1</v>
      </c>
      <c r="AK45" s="11" t="s">
        <v>82</v>
      </c>
      <c r="AL45" s="11" t="s">
        <v>83</v>
      </c>
    </row>
    <row r="46" spans="1:38" ht="10.5">
      <c r="A46" s="1">
        <v>19</v>
      </c>
      <c r="B46" s="2" t="s">
        <v>122</v>
      </c>
      <c r="C46" s="3" t="s">
        <v>157</v>
      </c>
      <c r="D46" s="4" t="s">
        <v>158</v>
      </c>
      <c r="E46" s="5">
        <v>32.522</v>
      </c>
      <c r="F46" s="5">
        <f>+E46*5</f>
        <v>162.60999999999999</v>
      </c>
      <c r="G46" s="9" t="s">
        <v>119</v>
      </c>
      <c r="H46" s="130"/>
      <c r="J46" s="7">
        <f>ROUND(E46*H46,2)</f>
        <v>0</v>
      </c>
      <c r="K46" s="7">
        <f>+F46*H46</f>
        <v>0</v>
      </c>
      <c r="L46" s="8">
        <v>0.048</v>
      </c>
      <c r="M46" s="8">
        <f>E46*L46</f>
        <v>1.561056</v>
      </c>
      <c r="O46" s="5">
        <f>E46*N46</f>
        <v>0</v>
      </c>
      <c r="P46" s="6">
        <v>20</v>
      </c>
      <c r="Q46" s="6" t="s">
        <v>79</v>
      </c>
      <c r="W46" s="9" t="s">
        <v>60</v>
      </c>
      <c r="Y46" s="3" t="s">
        <v>157</v>
      </c>
      <c r="Z46" s="3" t="s">
        <v>157</v>
      </c>
      <c r="AA46" s="3" t="s">
        <v>124</v>
      </c>
      <c r="AB46" s="3" t="s">
        <v>79</v>
      </c>
      <c r="AC46" s="6">
        <v>2</v>
      </c>
      <c r="AK46" s="11" t="s">
        <v>125</v>
      </c>
      <c r="AL46" s="11" t="s">
        <v>83</v>
      </c>
    </row>
    <row r="47" spans="1:38" ht="10.5">
      <c r="A47" s="1">
        <v>20</v>
      </c>
      <c r="B47" s="2" t="s">
        <v>128</v>
      </c>
      <c r="C47" s="3" t="s">
        <v>159</v>
      </c>
      <c r="D47" s="4" t="s">
        <v>160</v>
      </c>
      <c r="E47" s="5">
        <v>1.932</v>
      </c>
      <c r="F47" s="5">
        <f>+E47*5</f>
        <v>9.66</v>
      </c>
      <c r="G47" s="9" t="s">
        <v>78</v>
      </c>
      <c r="H47" s="130"/>
      <c r="I47" s="7">
        <f>ROUND(E47*H47,2)</f>
        <v>0</v>
      </c>
      <c r="K47" s="7">
        <f>+F47*H47</f>
        <v>0</v>
      </c>
      <c r="L47" s="8">
        <v>2.36285</v>
      </c>
      <c r="M47" s="8">
        <f>E47*L47</f>
        <v>4.565026199999999</v>
      </c>
      <c r="O47" s="5">
        <f>E47*N47</f>
        <v>0</v>
      </c>
      <c r="P47" s="6">
        <v>20</v>
      </c>
      <c r="Q47" s="6" t="s">
        <v>79</v>
      </c>
      <c r="W47" s="9" t="s">
        <v>61</v>
      </c>
      <c r="X47" s="5">
        <v>2.786</v>
      </c>
      <c r="Y47" s="3" t="s">
        <v>161</v>
      </c>
      <c r="Z47" s="3" t="s">
        <v>159</v>
      </c>
      <c r="AA47" s="3" t="s">
        <v>143</v>
      </c>
      <c r="AC47" s="6" t="s">
        <v>59</v>
      </c>
      <c r="AK47" s="11" t="s">
        <v>82</v>
      </c>
      <c r="AL47" s="11" t="s">
        <v>83</v>
      </c>
    </row>
    <row r="48" spans="1:38" ht="10.5">
      <c r="A48" s="1">
        <v>21</v>
      </c>
      <c r="B48" s="2" t="s">
        <v>87</v>
      </c>
      <c r="C48" s="3" t="s">
        <v>162</v>
      </c>
      <c r="D48" s="4" t="s">
        <v>163</v>
      </c>
      <c r="E48" s="5">
        <v>18.483</v>
      </c>
      <c r="F48" s="5">
        <f>+E48*5</f>
        <v>92.415</v>
      </c>
      <c r="G48" s="9" t="s">
        <v>78</v>
      </c>
      <c r="H48" s="130"/>
      <c r="I48" s="7">
        <f>ROUND(E48*H48,2)</f>
        <v>0</v>
      </c>
      <c r="K48" s="7">
        <f>+F48*H48</f>
        <v>0</v>
      </c>
      <c r="M48" s="8">
        <f>E48*L48</f>
        <v>0</v>
      </c>
      <c r="O48" s="5">
        <f>E48*N48</f>
        <v>0</v>
      </c>
      <c r="P48" s="6">
        <v>20</v>
      </c>
      <c r="Q48" s="6" t="s">
        <v>79</v>
      </c>
      <c r="W48" s="9" t="s">
        <v>61</v>
      </c>
      <c r="Y48" s="3" t="s">
        <v>164</v>
      </c>
      <c r="Z48" s="3" t="s">
        <v>162</v>
      </c>
      <c r="AA48" s="3" t="s">
        <v>165</v>
      </c>
      <c r="AC48" s="6">
        <v>1</v>
      </c>
      <c r="AK48" s="11" t="s">
        <v>82</v>
      </c>
      <c r="AL48" s="11" t="s">
        <v>83</v>
      </c>
    </row>
    <row r="49" spans="1:38" ht="10.5">
      <c r="A49" s="1">
        <v>22</v>
      </c>
      <c r="B49" s="2" t="s">
        <v>128</v>
      </c>
      <c r="C49" s="3" t="s">
        <v>166</v>
      </c>
      <c r="D49" s="4" t="s">
        <v>167</v>
      </c>
      <c r="E49" s="5">
        <v>59.949</v>
      </c>
      <c r="F49" s="5">
        <f>+E49*5</f>
        <v>299.745</v>
      </c>
      <c r="G49" s="9" t="s">
        <v>112</v>
      </c>
      <c r="H49" s="130"/>
      <c r="I49" s="7">
        <f>ROUND(E49*H49,2)</f>
        <v>0</v>
      </c>
      <c r="K49" s="7">
        <f>+F49*H49</f>
        <v>0</v>
      </c>
      <c r="M49" s="8">
        <f>E49*L49</f>
        <v>0</v>
      </c>
      <c r="O49" s="5">
        <f>E49*N49</f>
        <v>0</v>
      </c>
      <c r="P49" s="6">
        <v>20</v>
      </c>
      <c r="Q49" s="6" t="s">
        <v>79</v>
      </c>
      <c r="W49" s="9" t="s">
        <v>61</v>
      </c>
      <c r="X49" s="5">
        <v>22.361</v>
      </c>
      <c r="Y49" s="3" t="s">
        <v>168</v>
      </c>
      <c r="Z49" s="3" t="s">
        <v>166</v>
      </c>
      <c r="AA49" s="3" t="s">
        <v>143</v>
      </c>
      <c r="AC49" s="6">
        <v>1</v>
      </c>
      <c r="AK49" s="11" t="s">
        <v>82</v>
      </c>
      <c r="AL49" s="11" t="s">
        <v>83</v>
      </c>
    </row>
    <row r="50" spans="4:24" ht="10.5">
      <c r="D50" s="42" t="s">
        <v>169</v>
      </c>
      <c r="E50" s="43">
        <f>K50</f>
        <v>0</v>
      </c>
      <c r="F50" s="43"/>
      <c r="I50" s="43">
        <f>SUM(I44:I49)</f>
        <v>0</v>
      </c>
      <c r="J50" s="43">
        <f>SUM(J44:J49)</f>
        <v>0</v>
      </c>
      <c r="K50" s="43">
        <f>SUM(K44:K49)</f>
        <v>0</v>
      </c>
      <c r="M50" s="44">
        <f>SUM(M44:M49)</f>
        <v>11.1347922</v>
      </c>
      <c r="O50" s="45">
        <f>SUM(O44:O49)</f>
        <v>0</v>
      </c>
      <c r="X50" s="5">
        <f>SUM(X44:X49)</f>
        <v>33.519</v>
      </c>
    </row>
    <row r="52" spans="4:24" ht="10.5">
      <c r="D52" s="42" t="s">
        <v>170</v>
      </c>
      <c r="E52" s="45">
        <f>K52</f>
        <v>0</v>
      </c>
      <c r="F52" s="45"/>
      <c r="I52" s="43">
        <f>+I23+I28+I33+I42+I50</f>
        <v>0</v>
      </c>
      <c r="J52" s="43">
        <f>+J23+J28+J33+J42+J50</f>
        <v>0</v>
      </c>
      <c r="K52" s="43">
        <f>+K23+K28+K33+K42+K50</f>
        <v>0</v>
      </c>
      <c r="M52" s="44">
        <f>+M23+M28+M33+M42+M50</f>
        <v>50.78376695</v>
      </c>
      <c r="O52" s="45">
        <f>+O23+O28+O33+O42+O50</f>
        <v>0</v>
      </c>
      <c r="X52" s="5">
        <f>+X23+X28+X33+X42+X50</f>
        <v>122.041</v>
      </c>
    </row>
    <row r="54" ht="10.5">
      <c r="B54" s="41" t="s">
        <v>171</v>
      </c>
    </row>
    <row r="55" ht="10.5">
      <c r="B55" s="3" t="s">
        <v>172</v>
      </c>
    </row>
    <row r="56" spans="1:38" ht="10.5">
      <c r="A56" s="1">
        <v>23</v>
      </c>
      <c r="B56" s="2" t="s">
        <v>173</v>
      </c>
      <c r="C56" s="3" t="s">
        <v>174</v>
      </c>
      <c r="D56" s="4" t="s">
        <v>175</v>
      </c>
      <c r="E56" s="5">
        <v>12.584</v>
      </c>
      <c r="F56" s="121">
        <f>+E56*5</f>
        <v>62.92</v>
      </c>
      <c r="G56" s="9" t="s">
        <v>131</v>
      </c>
      <c r="H56" s="130"/>
      <c r="I56" s="7">
        <f>ROUND(E56*H56,2)</f>
        <v>0</v>
      </c>
      <c r="K56" s="7">
        <f>+F56*H56</f>
        <v>0</v>
      </c>
      <c r="M56" s="8">
        <f>E56*L56</f>
        <v>0</v>
      </c>
      <c r="O56" s="5">
        <f>E56*N56</f>
        <v>0</v>
      </c>
      <c r="P56" s="6">
        <v>20</v>
      </c>
      <c r="Q56" s="6" t="s">
        <v>79</v>
      </c>
      <c r="W56" s="9" t="s">
        <v>176</v>
      </c>
      <c r="X56" s="5">
        <v>0.717</v>
      </c>
      <c r="Y56" s="3" t="s">
        <v>146</v>
      </c>
      <c r="Z56" s="3" t="s">
        <v>174</v>
      </c>
      <c r="AA56" s="3" t="s">
        <v>177</v>
      </c>
      <c r="AC56" s="6">
        <v>1</v>
      </c>
      <c r="AK56" s="11" t="s">
        <v>178</v>
      </c>
      <c r="AL56" s="11" t="s">
        <v>83</v>
      </c>
    </row>
    <row r="57" spans="1:38" ht="10.5">
      <c r="A57" s="1">
        <v>24</v>
      </c>
      <c r="B57" s="2" t="s">
        <v>173</v>
      </c>
      <c r="C57" s="3" t="s">
        <v>179</v>
      </c>
      <c r="D57" s="4" t="s">
        <v>180</v>
      </c>
      <c r="E57" s="5">
        <v>5.5</v>
      </c>
      <c r="F57" s="121">
        <f>+E57*5</f>
        <v>27.5</v>
      </c>
      <c r="G57" s="9" t="s">
        <v>131</v>
      </c>
      <c r="H57" s="130"/>
      <c r="I57" s="7">
        <f>ROUND(E57*H57,2)</f>
        <v>0</v>
      </c>
      <c r="K57" s="7">
        <f>+F57*H57</f>
        <v>0</v>
      </c>
      <c r="M57" s="8">
        <f>E57*L57</f>
        <v>0</v>
      </c>
      <c r="O57" s="5">
        <f>E57*N57</f>
        <v>0</v>
      </c>
      <c r="P57" s="6">
        <v>20</v>
      </c>
      <c r="Q57" s="6" t="s">
        <v>79</v>
      </c>
      <c r="W57" s="9" t="s">
        <v>176</v>
      </c>
      <c r="X57" s="5">
        <v>1.023</v>
      </c>
      <c r="Y57" s="3" t="s">
        <v>181</v>
      </c>
      <c r="Z57" s="3" t="s">
        <v>179</v>
      </c>
      <c r="AA57" s="3" t="s">
        <v>177</v>
      </c>
      <c r="AC57" s="6" t="s">
        <v>59</v>
      </c>
      <c r="AK57" s="11" t="s">
        <v>178</v>
      </c>
      <c r="AL57" s="11" t="s">
        <v>83</v>
      </c>
    </row>
    <row r="58" spans="1:38" ht="10.5">
      <c r="A58" s="1">
        <v>25</v>
      </c>
      <c r="B58" s="2" t="s">
        <v>122</v>
      </c>
      <c r="C58" s="3" t="s">
        <v>182</v>
      </c>
      <c r="D58" s="4" t="s">
        <v>183</v>
      </c>
      <c r="E58" s="5">
        <v>0.2</v>
      </c>
      <c r="F58" s="121">
        <f>+E58*5</f>
        <v>1</v>
      </c>
      <c r="G58" s="9" t="s">
        <v>78</v>
      </c>
      <c r="H58" s="130"/>
      <c r="J58" s="7">
        <f>ROUND(E58*H58,2)</f>
        <v>0</v>
      </c>
      <c r="K58" s="7">
        <f>+F58*H58</f>
        <v>0</v>
      </c>
      <c r="L58" s="8">
        <v>0.55</v>
      </c>
      <c r="M58" s="8">
        <f>E58*L58</f>
        <v>0.11000000000000001</v>
      </c>
      <c r="O58" s="5">
        <f>E58*N58</f>
        <v>0</v>
      </c>
      <c r="P58" s="6">
        <v>20</v>
      </c>
      <c r="Q58" s="6" t="s">
        <v>79</v>
      </c>
      <c r="W58" s="9" t="s">
        <v>60</v>
      </c>
      <c r="Y58" s="3" t="s">
        <v>182</v>
      </c>
      <c r="Z58" s="3" t="s">
        <v>182</v>
      </c>
      <c r="AA58" s="3" t="s">
        <v>184</v>
      </c>
      <c r="AB58" s="3" t="s">
        <v>79</v>
      </c>
      <c r="AC58" s="6">
        <v>2</v>
      </c>
      <c r="AK58" s="11" t="s">
        <v>185</v>
      </c>
      <c r="AL58" s="11" t="s">
        <v>83</v>
      </c>
    </row>
    <row r="59" spans="1:38" ht="10.5">
      <c r="A59" s="1">
        <v>26</v>
      </c>
      <c r="B59" s="2" t="s">
        <v>173</v>
      </c>
      <c r="C59" s="3" t="s">
        <v>186</v>
      </c>
      <c r="D59" s="4" t="s">
        <v>187</v>
      </c>
      <c r="E59" s="5">
        <v>1.237</v>
      </c>
      <c r="F59" s="121">
        <v>6.184</v>
      </c>
      <c r="G59" s="9" t="s">
        <v>50</v>
      </c>
      <c r="H59" s="130"/>
      <c r="I59" s="7">
        <f>ROUND(E59*H59,2)</f>
        <v>0</v>
      </c>
      <c r="K59" s="7">
        <f>+F59*H59</f>
        <v>0</v>
      </c>
      <c r="M59" s="8">
        <f>E59*L59</f>
        <v>0</v>
      </c>
      <c r="O59" s="5">
        <f>E59*N59</f>
        <v>0</v>
      </c>
      <c r="P59" s="6">
        <v>20</v>
      </c>
      <c r="Q59" s="6" t="s">
        <v>79</v>
      </c>
      <c r="W59" s="9" t="s">
        <v>176</v>
      </c>
      <c r="Y59" s="3" t="s">
        <v>188</v>
      </c>
      <c r="Z59" s="3" t="s">
        <v>186</v>
      </c>
      <c r="AA59" s="3" t="s">
        <v>177</v>
      </c>
      <c r="AC59" s="6">
        <v>1</v>
      </c>
      <c r="AK59" s="11" t="s">
        <v>178</v>
      </c>
      <c r="AL59" s="11" t="s">
        <v>83</v>
      </c>
    </row>
    <row r="60" spans="4:24" ht="10.5">
      <c r="D60" s="42" t="s">
        <v>189</v>
      </c>
      <c r="E60" s="43">
        <f>K60</f>
        <v>0</v>
      </c>
      <c r="F60" s="122"/>
      <c r="I60" s="43">
        <f>SUM(I54:I59)</f>
        <v>0</v>
      </c>
      <c r="J60" s="43">
        <f>SUM(J54:J59)</f>
        <v>0</v>
      </c>
      <c r="K60" s="43">
        <f>SUM(K54:K59)</f>
        <v>0</v>
      </c>
      <c r="M60" s="44">
        <f>SUM(M54:M59)</f>
        <v>0.11000000000000001</v>
      </c>
      <c r="O60" s="45">
        <f>SUM(O54:O59)</f>
        <v>0</v>
      </c>
      <c r="X60" s="5">
        <f>SUM(X54:X59)</f>
        <v>1.7399999999999998</v>
      </c>
    </row>
    <row r="61" ht="10.5">
      <c r="F61" s="121"/>
    </row>
    <row r="62" spans="2:6" ht="10.5">
      <c r="B62" s="3" t="s">
        <v>190</v>
      </c>
      <c r="F62" s="121"/>
    </row>
    <row r="63" spans="1:38" ht="21">
      <c r="A63" s="1">
        <v>27</v>
      </c>
      <c r="B63" s="2" t="s">
        <v>191</v>
      </c>
      <c r="C63" s="3" t="s">
        <v>192</v>
      </c>
      <c r="D63" s="4" t="s">
        <v>193</v>
      </c>
      <c r="E63" s="5">
        <v>14</v>
      </c>
      <c r="F63" s="121">
        <f>+E63*5</f>
        <v>70</v>
      </c>
      <c r="G63" s="9" t="s">
        <v>131</v>
      </c>
      <c r="H63" s="130"/>
      <c r="I63" s="7">
        <f>ROUND(E63*H63,2)</f>
        <v>0</v>
      </c>
      <c r="K63" s="7">
        <f>+F63*H63</f>
        <v>0</v>
      </c>
      <c r="L63" s="8">
        <v>0.00365</v>
      </c>
      <c r="M63" s="8">
        <f>E63*L63</f>
        <v>0.0511</v>
      </c>
      <c r="O63" s="5">
        <f>E63*N63</f>
        <v>0</v>
      </c>
      <c r="P63" s="6">
        <v>20</v>
      </c>
      <c r="Q63" s="6" t="s">
        <v>79</v>
      </c>
      <c r="W63" s="9" t="s">
        <v>176</v>
      </c>
      <c r="X63" s="5">
        <v>6.188</v>
      </c>
      <c r="Y63" s="3" t="s">
        <v>194</v>
      </c>
      <c r="Z63" s="3" t="s">
        <v>192</v>
      </c>
      <c r="AA63" s="3" t="s">
        <v>124</v>
      </c>
      <c r="AC63" s="6">
        <v>1</v>
      </c>
      <c r="AK63" s="11" t="s">
        <v>178</v>
      </c>
      <c r="AL63" s="11" t="s">
        <v>83</v>
      </c>
    </row>
    <row r="64" spans="1:38" ht="10.5">
      <c r="A64" s="1">
        <v>28</v>
      </c>
      <c r="B64" s="2" t="s">
        <v>191</v>
      </c>
      <c r="C64" s="3" t="s">
        <v>195</v>
      </c>
      <c r="D64" s="4" t="s">
        <v>196</v>
      </c>
      <c r="E64" s="5">
        <v>4.782</v>
      </c>
      <c r="F64" s="121">
        <v>23.912</v>
      </c>
      <c r="G64" s="9" t="s">
        <v>50</v>
      </c>
      <c r="H64" s="130"/>
      <c r="I64" s="7">
        <f>ROUND(E64*H64,2)</f>
        <v>0</v>
      </c>
      <c r="K64" s="7">
        <f>+F64*H64</f>
        <v>0</v>
      </c>
      <c r="M64" s="8">
        <f>E64*L64</f>
        <v>0</v>
      </c>
      <c r="O64" s="5">
        <f>E64*N64</f>
        <v>0</v>
      </c>
      <c r="P64" s="6">
        <v>20</v>
      </c>
      <c r="Q64" s="6" t="s">
        <v>79</v>
      </c>
      <c r="W64" s="9" t="s">
        <v>176</v>
      </c>
      <c r="Y64" s="3" t="s">
        <v>197</v>
      </c>
      <c r="Z64" s="3" t="s">
        <v>195</v>
      </c>
      <c r="AA64" s="3" t="s">
        <v>198</v>
      </c>
      <c r="AC64" s="6">
        <v>1</v>
      </c>
      <c r="AK64" s="11" t="s">
        <v>178</v>
      </c>
      <c r="AL64" s="11" t="s">
        <v>83</v>
      </c>
    </row>
    <row r="65" spans="4:24" ht="10.5">
      <c r="D65" s="42" t="s">
        <v>199</v>
      </c>
      <c r="E65" s="43">
        <f>K65</f>
        <v>0</v>
      </c>
      <c r="F65" s="122"/>
      <c r="I65" s="43">
        <f>SUM(I62:I64)</f>
        <v>0</v>
      </c>
      <c r="J65" s="43">
        <f>SUM(J62:J64)</f>
        <v>0</v>
      </c>
      <c r="K65" s="43">
        <f>SUM(K62:K64)</f>
        <v>0</v>
      </c>
      <c r="M65" s="44">
        <f>SUM(M62:M64)</f>
        <v>0.0511</v>
      </c>
      <c r="O65" s="45">
        <f>SUM(O62:O64)</f>
        <v>0</v>
      </c>
      <c r="X65" s="5">
        <f>SUM(X62:X64)</f>
        <v>6.188</v>
      </c>
    </row>
    <row r="66" ht="10.5">
      <c r="F66" s="121"/>
    </row>
    <row r="67" spans="2:6" ht="10.5">
      <c r="B67" s="3" t="s">
        <v>200</v>
      </c>
      <c r="F67" s="121"/>
    </row>
    <row r="68" spans="1:38" ht="10.5">
      <c r="A68" s="1">
        <v>29</v>
      </c>
      <c r="B68" s="2" t="s">
        <v>201</v>
      </c>
      <c r="C68" s="3" t="s">
        <v>202</v>
      </c>
      <c r="D68" s="4" t="s">
        <v>203</v>
      </c>
      <c r="E68" s="5">
        <v>1.7</v>
      </c>
      <c r="F68" s="121">
        <f aca="true" t="shared" si="9" ref="F68:F74">+E68*5</f>
        <v>8.5</v>
      </c>
      <c r="G68" s="9" t="s">
        <v>131</v>
      </c>
      <c r="H68" s="130"/>
      <c r="I68" s="7">
        <f>ROUND(E68*H68,2)</f>
        <v>0</v>
      </c>
      <c r="K68" s="7">
        <f aca="true" t="shared" si="10" ref="K68:K75">+F68*H68</f>
        <v>0</v>
      </c>
      <c r="L68" s="8">
        <v>0.00011</v>
      </c>
      <c r="M68" s="8">
        <f aca="true" t="shared" si="11" ref="M68:M75">E68*L68</f>
        <v>0.000187</v>
      </c>
      <c r="O68" s="5">
        <f aca="true" t="shared" si="12" ref="O68:O75">E68*N68</f>
        <v>0</v>
      </c>
      <c r="P68" s="6">
        <v>20</v>
      </c>
      <c r="Q68" s="6" t="s">
        <v>79</v>
      </c>
      <c r="W68" s="9" t="s">
        <v>176</v>
      </c>
      <c r="X68" s="5">
        <v>1.275</v>
      </c>
      <c r="Y68" s="3" t="s">
        <v>204</v>
      </c>
      <c r="Z68" s="3" t="s">
        <v>202</v>
      </c>
      <c r="AA68" s="3" t="s">
        <v>205</v>
      </c>
      <c r="AC68" s="6" t="s">
        <v>59</v>
      </c>
      <c r="AK68" s="11" t="s">
        <v>178</v>
      </c>
      <c r="AL68" s="11" t="s">
        <v>83</v>
      </c>
    </row>
    <row r="69" spans="1:38" ht="10.5">
      <c r="A69" s="1">
        <v>30</v>
      </c>
      <c r="B69" s="2" t="s">
        <v>122</v>
      </c>
      <c r="C69" s="3" t="s">
        <v>206</v>
      </c>
      <c r="D69" s="4" t="s">
        <v>207</v>
      </c>
      <c r="E69" s="5">
        <v>1.785</v>
      </c>
      <c r="F69" s="121">
        <f t="shared" si="9"/>
        <v>8.924999999999999</v>
      </c>
      <c r="G69" s="9" t="s">
        <v>131</v>
      </c>
      <c r="H69" s="130"/>
      <c r="J69" s="7">
        <f>ROUND(E69*H69,2)</f>
        <v>0</v>
      </c>
      <c r="K69" s="7">
        <f t="shared" si="10"/>
        <v>0</v>
      </c>
      <c r="L69" s="8">
        <v>31.4</v>
      </c>
      <c r="M69" s="8">
        <f t="shared" si="11"/>
        <v>56.04899999999999</v>
      </c>
      <c r="O69" s="5">
        <f t="shared" si="12"/>
        <v>0</v>
      </c>
      <c r="P69" s="6">
        <v>20</v>
      </c>
      <c r="Q69" s="6" t="s">
        <v>79</v>
      </c>
      <c r="W69" s="9" t="s">
        <v>60</v>
      </c>
      <c r="Y69" s="3" t="s">
        <v>206</v>
      </c>
      <c r="Z69" s="3" t="s">
        <v>206</v>
      </c>
      <c r="AA69" s="3" t="s">
        <v>208</v>
      </c>
      <c r="AB69" s="3" t="s">
        <v>79</v>
      </c>
      <c r="AC69" s="6">
        <v>2</v>
      </c>
      <c r="AK69" s="11" t="s">
        <v>185</v>
      </c>
      <c r="AL69" s="11" t="s">
        <v>83</v>
      </c>
    </row>
    <row r="70" spans="1:38" ht="10.5">
      <c r="A70" s="1">
        <v>31</v>
      </c>
      <c r="B70" s="2" t="s">
        <v>201</v>
      </c>
      <c r="C70" s="3" t="s">
        <v>209</v>
      </c>
      <c r="D70" s="4" t="s">
        <v>210</v>
      </c>
      <c r="E70" s="5">
        <v>1</v>
      </c>
      <c r="F70" s="121">
        <f t="shared" si="9"/>
        <v>5</v>
      </c>
      <c r="G70" s="9" t="s">
        <v>119</v>
      </c>
      <c r="H70" s="130"/>
      <c r="I70" s="7">
        <f>ROUND(E70*H70,2)</f>
        <v>0</v>
      </c>
      <c r="K70" s="7">
        <f t="shared" si="10"/>
        <v>0</v>
      </c>
      <c r="M70" s="8">
        <f t="shared" si="11"/>
        <v>0</v>
      </c>
      <c r="O70" s="5">
        <f t="shared" si="12"/>
        <v>0</v>
      </c>
      <c r="P70" s="6">
        <v>20</v>
      </c>
      <c r="Q70" s="6" t="s">
        <v>79</v>
      </c>
      <c r="W70" s="9" t="s">
        <v>176</v>
      </c>
      <c r="X70" s="5">
        <v>0.94</v>
      </c>
      <c r="Y70" s="3" t="s">
        <v>211</v>
      </c>
      <c r="Z70" s="3" t="s">
        <v>209</v>
      </c>
      <c r="AA70" s="3" t="s">
        <v>212</v>
      </c>
      <c r="AC70" s="6" t="s">
        <v>59</v>
      </c>
      <c r="AK70" s="11" t="s">
        <v>178</v>
      </c>
      <c r="AL70" s="11" t="s">
        <v>83</v>
      </c>
    </row>
    <row r="71" spans="1:38" ht="10.5">
      <c r="A71" s="1">
        <v>32</v>
      </c>
      <c r="B71" s="2" t="s">
        <v>122</v>
      </c>
      <c r="C71" s="3" t="s">
        <v>213</v>
      </c>
      <c r="D71" s="4" t="s">
        <v>214</v>
      </c>
      <c r="E71" s="5">
        <v>6</v>
      </c>
      <c r="F71" s="121">
        <f t="shared" si="9"/>
        <v>30</v>
      </c>
      <c r="G71" s="9" t="s">
        <v>119</v>
      </c>
      <c r="H71" s="130"/>
      <c r="J71" s="7">
        <f>ROUND(E71*H71,2)</f>
        <v>0</v>
      </c>
      <c r="K71" s="7">
        <f t="shared" si="10"/>
        <v>0</v>
      </c>
      <c r="M71" s="8">
        <f t="shared" si="11"/>
        <v>0</v>
      </c>
      <c r="O71" s="5">
        <f t="shared" si="12"/>
        <v>0</v>
      </c>
      <c r="P71" s="6">
        <v>20</v>
      </c>
      <c r="Q71" s="6" t="s">
        <v>79</v>
      </c>
      <c r="W71" s="9" t="s">
        <v>60</v>
      </c>
      <c r="Y71" s="3" t="s">
        <v>213</v>
      </c>
      <c r="Z71" s="3" t="s">
        <v>213</v>
      </c>
      <c r="AA71" s="3" t="s">
        <v>215</v>
      </c>
      <c r="AB71" s="3" t="s">
        <v>216</v>
      </c>
      <c r="AC71" s="6">
        <v>2</v>
      </c>
      <c r="AK71" s="11" t="s">
        <v>185</v>
      </c>
      <c r="AL71" s="11" t="s">
        <v>83</v>
      </c>
    </row>
    <row r="72" spans="1:38" ht="10.5">
      <c r="A72" s="1">
        <v>33</v>
      </c>
      <c r="B72" s="2" t="s">
        <v>122</v>
      </c>
      <c r="C72" s="3" t="s">
        <v>217</v>
      </c>
      <c r="D72" s="4" t="s">
        <v>218</v>
      </c>
      <c r="E72" s="5">
        <v>1</v>
      </c>
      <c r="F72" s="121">
        <f t="shared" si="9"/>
        <v>5</v>
      </c>
      <c r="G72" s="9" t="s">
        <v>119</v>
      </c>
      <c r="H72" s="130"/>
      <c r="J72" s="7">
        <f>ROUND(E72*H72,2)</f>
        <v>0</v>
      </c>
      <c r="K72" s="7">
        <f t="shared" si="10"/>
        <v>0</v>
      </c>
      <c r="L72" s="8">
        <v>0.0414</v>
      </c>
      <c r="M72" s="8">
        <f t="shared" si="11"/>
        <v>0.0414</v>
      </c>
      <c r="O72" s="5">
        <f t="shared" si="12"/>
        <v>0</v>
      </c>
      <c r="P72" s="6">
        <v>20</v>
      </c>
      <c r="Q72" s="6" t="s">
        <v>79</v>
      </c>
      <c r="W72" s="9" t="s">
        <v>60</v>
      </c>
      <c r="Y72" s="3" t="s">
        <v>217</v>
      </c>
      <c r="Z72" s="3" t="s">
        <v>217</v>
      </c>
      <c r="AA72" s="3" t="s">
        <v>219</v>
      </c>
      <c r="AB72" s="3" t="s">
        <v>79</v>
      </c>
      <c r="AC72" s="6">
        <v>8</v>
      </c>
      <c r="AK72" s="11" t="s">
        <v>185</v>
      </c>
      <c r="AL72" s="11" t="s">
        <v>83</v>
      </c>
    </row>
    <row r="73" spans="1:38" ht="10.5">
      <c r="A73" s="1">
        <v>34</v>
      </c>
      <c r="B73" s="2" t="s">
        <v>201</v>
      </c>
      <c r="C73" s="3" t="s">
        <v>220</v>
      </c>
      <c r="D73" s="4" t="s">
        <v>221</v>
      </c>
      <c r="E73" s="5">
        <v>1054.2</v>
      </c>
      <c r="F73" s="121">
        <f t="shared" si="9"/>
        <v>5271</v>
      </c>
      <c r="G73" s="9" t="s">
        <v>222</v>
      </c>
      <c r="H73" s="130"/>
      <c r="I73" s="7">
        <f>ROUND(E73*H73,2)</f>
        <v>0</v>
      </c>
      <c r="K73" s="7">
        <f t="shared" si="10"/>
        <v>0</v>
      </c>
      <c r="L73" s="8">
        <v>5E-05</v>
      </c>
      <c r="M73" s="8">
        <f t="shared" si="11"/>
        <v>0.05271000000000001</v>
      </c>
      <c r="O73" s="5">
        <f t="shared" si="12"/>
        <v>0</v>
      </c>
      <c r="P73" s="6">
        <v>20</v>
      </c>
      <c r="Q73" s="6" t="s">
        <v>79</v>
      </c>
      <c r="W73" s="9" t="s">
        <v>176</v>
      </c>
      <c r="X73" s="5">
        <v>45.516</v>
      </c>
      <c r="Y73" s="3" t="s">
        <v>223</v>
      </c>
      <c r="Z73" s="3" t="s">
        <v>220</v>
      </c>
      <c r="AA73" s="3" t="s">
        <v>205</v>
      </c>
      <c r="AC73" s="6">
        <v>1</v>
      </c>
      <c r="AK73" s="11" t="s">
        <v>178</v>
      </c>
      <c r="AL73" s="11" t="s">
        <v>83</v>
      </c>
    </row>
    <row r="74" spans="1:38" ht="10.5">
      <c r="A74" s="1">
        <v>35</v>
      </c>
      <c r="B74" s="2" t="s">
        <v>122</v>
      </c>
      <c r="C74" s="3" t="s">
        <v>224</v>
      </c>
      <c r="D74" s="4" t="s">
        <v>225</v>
      </c>
      <c r="E74" s="5">
        <v>1107</v>
      </c>
      <c r="F74" s="121">
        <f t="shared" si="9"/>
        <v>5535</v>
      </c>
      <c r="G74" s="9" t="s">
        <v>222</v>
      </c>
      <c r="H74" s="130"/>
      <c r="J74" s="7">
        <f>ROUND(E74*H74,2)</f>
        <v>0</v>
      </c>
      <c r="K74" s="7">
        <f t="shared" si="10"/>
        <v>0</v>
      </c>
      <c r="L74" s="8">
        <v>0.001</v>
      </c>
      <c r="M74" s="8">
        <f t="shared" si="11"/>
        <v>1.107</v>
      </c>
      <c r="O74" s="5">
        <f t="shared" si="12"/>
        <v>0</v>
      </c>
      <c r="P74" s="6">
        <v>20</v>
      </c>
      <c r="Q74" s="6" t="s">
        <v>79</v>
      </c>
      <c r="W74" s="9" t="s">
        <v>60</v>
      </c>
      <c r="Y74" s="3" t="s">
        <v>224</v>
      </c>
      <c r="Z74" s="3" t="s">
        <v>224</v>
      </c>
      <c r="AA74" s="3" t="s">
        <v>226</v>
      </c>
      <c r="AB74" s="3" t="s">
        <v>79</v>
      </c>
      <c r="AC74" s="6">
        <v>8</v>
      </c>
      <c r="AK74" s="11" t="s">
        <v>185</v>
      </c>
      <c r="AL74" s="11" t="s">
        <v>83</v>
      </c>
    </row>
    <row r="75" spans="1:38" ht="10.5">
      <c r="A75" s="1">
        <v>36</v>
      </c>
      <c r="B75" s="2" t="s">
        <v>201</v>
      </c>
      <c r="C75" s="3" t="s">
        <v>227</v>
      </c>
      <c r="D75" s="4" t="s">
        <v>228</v>
      </c>
      <c r="E75" s="5">
        <v>32.345</v>
      </c>
      <c r="F75" s="121">
        <v>161.725</v>
      </c>
      <c r="G75" s="9" t="s">
        <v>50</v>
      </c>
      <c r="H75" s="130"/>
      <c r="I75" s="7">
        <f>ROUND(E75*H75,2)</f>
        <v>0</v>
      </c>
      <c r="K75" s="7">
        <f t="shared" si="10"/>
        <v>0</v>
      </c>
      <c r="M75" s="8">
        <f t="shared" si="11"/>
        <v>0</v>
      </c>
      <c r="O75" s="5">
        <f t="shared" si="12"/>
        <v>0</v>
      </c>
      <c r="P75" s="6">
        <v>20</v>
      </c>
      <c r="Q75" s="6" t="s">
        <v>79</v>
      </c>
      <c r="W75" s="9" t="s">
        <v>176</v>
      </c>
      <c r="Y75" s="3" t="s">
        <v>229</v>
      </c>
      <c r="Z75" s="3" t="s">
        <v>227</v>
      </c>
      <c r="AA75" s="3" t="s">
        <v>205</v>
      </c>
      <c r="AC75" s="6">
        <v>1</v>
      </c>
      <c r="AK75" s="11" t="s">
        <v>178</v>
      </c>
      <c r="AL75" s="11" t="s">
        <v>83</v>
      </c>
    </row>
    <row r="76" spans="4:24" ht="10.5">
      <c r="D76" s="42" t="s">
        <v>230</v>
      </c>
      <c r="E76" s="43">
        <f>K76</f>
        <v>0</v>
      </c>
      <c r="F76" s="122"/>
      <c r="I76" s="43">
        <f>SUM(I67:I75)</f>
        <v>0</v>
      </c>
      <c r="J76" s="43">
        <f>SUM(J67:J75)</f>
        <v>0</v>
      </c>
      <c r="K76" s="43">
        <f>SUM(K67:K75)</f>
        <v>0</v>
      </c>
      <c r="M76" s="44">
        <f>SUM(M67:M75)</f>
        <v>57.25029699999999</v>
      </c>
      <c r="O76" s="45">
        <f>SUM(O67:O75)</f>
        <v>0</v>
      </c>
      <c r="X76" s="5">
        <f>SUM(X67:X75)</f>
        <v>47.730999999999995</v>
      </c>
    </row>
    <row r="78" ht="10.5">
      <c r="B78" s="3" t="s">
        <v>231</v>
      </c>
    </row>
    <row r="79" spans="1:38" ht="10.5">
      <c r="A79" s="1">
        <v>37</v>
      </c>
      <c r="B79" s="2" t="s">
        <v>232</v>
      </c>
      <c r="C79" s="3" t="s">
        <v>233</v>
      </c>
      <c r="D79" s="4" t="s">
        <v>234</v>
      </c>
      <c r="E79" s="5">
        <v>26.516</v>
      </c>
      <c r="F79" s="5">
        <f>+E79*5</f>
        <v>132.57999999999998</v>
      </c>
      <c r="G79" s="9" t="s">
        <v>131</v>
      </c>
      <c r="H79" s="130"/>
      <c r="I79" s="7">
        <f>ROUND(E79*H79,2)</f>
        <v>0</v>
      </c>
      <c r="K79" s="7">
        <f>+F79*H79</f>
        <v>0</v>
      </c>
      <c r="L79" s="8">
        <v>0.00023</v>
      </c>
      <c r="M79" s="8">
        <f>E79*L79</f>
        <v>0.0060986799999999996</v>
      </c>
      <c r="O79" s="5">
        <f>E79*N79</f>
        <v>0</v>
      </c>
      <c r="P79" s="6">
        <v>20</v>
      </c>
      <c r="Q79" s="6" t="s">
        <v>79</v>
      </c>
      <c r="W79" s="9" t="s">
        <v>176</v>
      </c>
      <c r="X79" s="5">
        <v>9.678</v>
      </c>
      <c r="Y79" s="3" t="s">
        <v>235</v>
      </c>
      <c r="Z79" s="3" t="s">
        <v>233</v>
      </c>
      <c r="AA79" s="3" t="s">
        <v>236</v>
      </c>
      <c r="AC79" s="6">
        <v>1</v>
      </c>
      <c r="AK79" s="11" t="s">
        <v>178</v>
      </c>
      <c r="AL79" s="11" t="s">
        <v>83</v>
      </c>
    </row>
    <row r="80" spans="1:38" ht="10.5">
      <c r="A80" s="1">
        <v>38</v>
      </c>
      <c r="B80" s="2" t="s">
        <v>232</v>
      </c>
      <c r="C80" s="3" t="s">
        <v>237</v>
      </c>
      <c r="D80" s="4" t="s">
        <v>238</v>
      </c>
      <c r="E80" s="5">
        <v>12.584</v>
      </c>
      <c r="F80" s="5">
        <f>+E80*5</f>
        <v>62.92</v>
      </c>
      <c r="G80" s="9" t="s">
        <v>131</v>
      </c>
      <c r="H80" s="130"/>
      <c r="I80" s="7">
        <f>ROUND(E80*H80,2)</f>
        <v>0</v>
      </c>
      <c r="K80" s="7">
        <f>+F80*H80</f>
        <v>0</v>
      </c>
      <c r="L80" s="8">
        <v>0.00032</v>
      </c>
      <c r="M80" s="8">
        <f>E80*L80</f>
        <v>0.00402688</v>
      </c>
      <c r="O80" s="5">
        <f>E80*N80</f>
        <v>0</v>
      </c>
      <c r="P80" s="6">
        <v>20</v>
      </c>
      <c r="Q80" s="6" t="s">
        <v>79</v>
      </c>
      <c r="W80" s="9" t="s">
        <v>176</v>
      </c>
      <c r="X80" s="5">
        <v>5.852</v>
      </c>
      <c r="Y80" s="3" t="s">
        <v>239</v>
      </c>
      <c r="Z80" s="3" t="s">
        <v>237</v>
      </c>
      <c r="AA80" s="3" t="s">
        <v>240</v>
      </c>
      <c r="AC80" s="6">
        <v>1</v>
      </c>
      <c r="AK80" s="11" t="s">
        <v>178</v>
      </c>
      <c r="AL80" s="11" t="s">
        <v>83</v>
      </c>
    </row>
    <row r="81" spans="4:24" ht="10.5">
      <c r="D81" s="42" t="s">
        <v>241</v>
      </c>
      <c r="E81" s="43">
        <f>K81</f>
        <v>0</v>
      </c>
      <c r="F81" s="43"/>
      <c r="I81" s="43">
        <f>SUM(I78:I80)</f>
        <v>0</v>
      </c>
      <c r="J81" s="43">
        <f>SUM(J78:J80)</f>
        <v>0</v>
      </c>
      <c r="K81" s="43">
        <f>SUM(K78:K80)</f>
        <v>0</v>
      </c>
      <c r="M81" s="44">
        <f>SUM(M78:M80)</f>
        <v>0.010125559999999999</v>
      </c>
      <c r="O81" s="45">
        <f>SUM(O78:O80)</f>
        <v>0</v>
      </c>
      <c r="X81" s="5">
        <f>SUM(X78:X80)</f>
        <v>15.530000000000001</v>
      </c>
    </row>
    <row r="83" spans="4:24" ht="10.5">
      <c r="D83" s="42" t="s">
        <v>242</v>
      </c>
      <c r="E83" s="45">
        <f>K83</f>
        <v>0</v>
      </c>
      <c r="F83" s="45"/>
      <c r="I83" s="43">
        <f>+I60+I65+I76+I81</f>
        <v>0</v>
      </c>
      <c r="J83" s="43">
        <f>+J60+J65+J76+J81</f>
        <v>0</v>
      </c>
      <c r="K83" s="43">
        <f>+K60+K65+K76+K81</f>
        <v>0</v>
      </c>
      <c r="M83" s="44">
        <f>+M60+M65+M76+M81</f>
        <v>57.421522559999985</v>
      </c>
      <c r="O83" s="45">
        <f>+O60+O65+O76+O81</f>
        <v>0</v>
      </c>
      <c r="X83" s="5">
        <f>+X60+X65+X76+X81</f>
        <v>71.189</v>
      </c>
    </row>
    <row r="85" ht="10.5">
      <c r="B85" s="41" t="s">
        <v>243</v>
      </c>
    </row>
    <row r="86" ht="10.5">
      <c r="B86" s="3" t="s">
        <v>244</v>
      </c>
    </row>
    <row r="87" spans="1:38" ht="10.5">
      <c r="A87" s="1">
        <v>39</v>
      </c>
      <c r="B87" s="2" t="s">
        <v>245</v>
      </c>
      <c r="C87" s="3" t="s">
        <v>246</v>
      </c>
      <c r="D87" s="4" t="s">
        <v>247</v>
      </c>
      <c r="E87" s="5">
        <v>26.516</v>
      </c>
      <c r="F87" s="5">
        <f>+E87*5</f>
        <v>132.57999999999998</v>
      </c>
      <c r="G87" s="9" t="s">
        <v>131</v>
      </c>
      <c r="H87" s="130"/>
      <c r="I87" s="7">
        <f>ROUND(E87*H87,2)</f>
        <v>0</v>
      </c>
      <c r="K87" s="7">
        <f>+F87*H87</f>
        <v>0</v>
      </c>
      <c r="M87" s="8">
        <f>E87*L87</f>
        <v>0</v>
      </c>
      <c r="O87" s="5">
        <f>E87*N87</f>
        <v>0</v>
      </c>
      <c r="P87" s="6">
        <v>20</v>
      </c>
      <c r="Q87" s="6" t="s">
        <v>79</v>
      </c>
      <c r="W87" s="9" t="s">
        <v>248</v>
      </c>
      <c r="X87" s="5">
        <v>2.493</v>
      </c>
      <c r="Y87" s="3" t="s">
        <v>249</v>
      </c>
      <c r="Z87" s="3" t="s">
        <v>246</v>
      </c>
      <c r="AA87" s="3" t="s">
        <v>250</v>
      </c>
      <c r="AC87" s="6">
        <v>1</v>
      </c>
      <c r="AK87" s="11" t="s">
        <v>251</v>
      </c>
      <c r="AL87" s="11" t="s">
        <v>83</v>
      </c>
    </row>
    <row r="88" spans="1:38" ht="10.5">
      <c r="A88" s="1">
        <v>40</v>
      </c>
      <c r="B88" s="2" t="s">
        <v>245</v>
      </c>
      <c r="C88" s="3" t="s">
        <v>252</v>
      </c>
      <c r="D88" s="4" t="s">
        <v>253</v>
      </c>
      <c r="E88" s="5">
        <v>26.516</v>
      </c>
      <c r="F88" s="5">
        <f>+E88*5</f>
        <v>132.57999999999998</v>
      </c>
      <c r="G88" s="9" t="s">
        <v>131</v>
      </c>
      <c r="H88" s="130"/>
      <c r="I88" s="7">
        <f>ROUND(E88*H88,2)</f>
        <v>0</v>
      </c>
      <c r="K88" s="7">
        <f>+F88*H88</f>
        <v>0</v>
      </c>
      <c r="M88" s="8">
        <f>E88*L88</f>
        <v>0</v>
      </c>
      <c r="O88" s="5">
        <f>E88*N88</f>
        <v>0</v>
      </c>
      <c r="P88" s="6">
        <v>20</v>
      </c>
      <c r="Q88" s="6" t="s">
        <v>79</v>
      </c>
      <c r="W88" s="9" t="s">
        <v>248</v>
      </c>
      <c r="X88" s="5">
        <v>0.663</v>
      </c>
      <c r="Y88" s="3" t="s">
        <v>254</v>
      </c>
      <c r="Z88" s="3" t="s">
        <v>252</v>
      </c>
      <c r="AA88" s="3" t="s">
        <v>250</v>
      </c>
      <c r="AC88" s="6">
        <v>1</v>
      </c>
      <c r="AK88" s="11" t="s">
        <v>251</v>
      </c>
      <c r="AL88" s="11" t="s">
        <v>83</v>
      </c>
    </row>
    <row r="89" spans="1:38" ht="10.5">
      <c r="A89" s="1">
        <v>41</v>
      </c>
      <c r="B89" s="2" t="s">
        <v>245</v>
      </c>
      <c r="C89" s="3" t="s">
        <v>255</v>
      </c>
      <c r="D89" s="4" t="s">
        <v>256</v>
      </c>
      <c r="E89" s="5">
        <v>26.516</v>
      </c>
      <c r="F89" s="5">
        <f>+E89*5</f>
        <v>132.57999999999998</v>
      </c>
      <c r="G89" s="9" t="s">
        <v>131</v>
      </c>
      <c r="H89" s="130"/>
      <c r="I89" s="7">
        <f>ROUND(E89*H89,2)</f>
        <v>0</v>
      </c>
      <c r="K89" s="7">
        <f>+F89*H89</f>
        <v>0</v>
      </c>
      <c r="M89" s="8">
        <f>E89*L89</f>
        <v>0</v>
      </c>
      <c r="O89" s="5">
        <f>E89*N89</f>
        <v>0</v>
      </c>
      <c r="P89" s="6">
        <v>20</v>
      </c>
      <c r="Q89" s="6" t="s">
        <v>79</v>
      </c>
      <c r="W89" s="9" t="s">
        <v>248</v>
      </c>
      <c r="X89" s="5">
        <v>14.345</v>
      </c>
      <c r="Y89" s="3" t="s">
        <v>257</v>
      </c>
      <c r="Z89" s="3" t="s">
        <v>255</v>
      </c>
      <c r="AA89" s="3" t="s">
        <v>250</v>
      </c>
      <c r="AC89" s="6">
        <v>1</v>
      </c>
      <c r="AK89" s="11" t="s">
        <v>251</v>
      </c>
      <c r="AL89" s="11" t="s">
        <v>83</v>
      </c>
    </row>
    <row r="90" spans="4:24" ht="10.5">
      <c r="D90" s="42" t="s">
        <v>258</v>
      </c>
      <c r="E90" s="43">
        <f>K90</f>
        <v>0</v>
      </c>
      <c r="F90" s="43"/>
      <c r="I90" s="43">
        <f>SUM(I85:I89)</f>
        <v>0</v>
      </c>
      <c r="J90" s="43">
        <f>SUM(J85:J89)</f>
        <v>0</v>
      </c>
      <c r="K90" s="43">
        <f>SUM(K85:K89)</f>
        <v>0</v>
      </c>
      <c r="M90" s="44">
        <f>SUM(M85:M89)</f>
        <v>0</v>
      </c>
      <c r="O90" s="45">
        <f>SUM(O85:O89)</f>
        <v>0</v>
      </c>
      <c r="X90" s="5">
        <f>SUM(X85:X89)</f>
        <v>17.501</v>
      </c>
    </row>
    <row r="92" spans="4:24" ht="10.5">
      <c r="D92" s="42" t="s">
        <v>259</v>
      </c>
      <c r="E92" s="43">
        <f>K92</f>
        <v>0</v>
      </c>
      <c r="F92" s="43"/>
      <c r="I92" s="43">
        <f>+I90</f>
        <v>0</v>
      </c>
      <c r="J92" s="43">
        <f>+J90</f>
        <v>0</v>
      </c>
      <c r="K92" s="43">
        <f>+K90</f>
        <v>0</v>
      </c>
      <c r="M92" s="44">
        <f>+M90</f>
        <v>0</v>
      </c>
      <c r="O92" s="45">
        <f>+O90</f>
        <v>0</v>
      </c>
      <c r="X92" s="5">
        <f>+X90</f>
        <v>17.501</v>
      </c>
    </row>
    <row r="94" spans="4:24" ht="13.5">
      <c r="D94" s="51" t="s">
        <v>261</v>
      </c>
      <c r="E94" s="52">
        <f>K94</f>
        <v>0</v>
      </c>
      <c r="F94" s="52"/>
      <c r="G94" s="128"/>
      <c r="H94" s="54"/>
      <c r="I94" s="52">
        <f>+I52+I83+I92</f>
        <v>0</v>
      </c>
      <c r="J94" s="52">
        <f>+J52+J83+J92</f>
        <v>0</v>
      </c>
      <c r="K94" s="52">
        <f>+K52+K83+K92</f>
        <v>0</v>
      </c>
      <c r="M94" s="44">
        <f>+M52+M83+M92</f>
        <v>108.20528950999999</v>
      </c>
      <c r="O94" s="45">
        <f>+O52+O83+O92</f>
        <v>0</v>
      </c>
      <c r="X94" s="5">
        <f>+X52+X83+X92</f>
        <v>210.731</v>
      </c>
    </row>
    <row r="96" spans="4:11" ht="15">
      <c r="D96" s="46" t="s">
        <v>260</v>
      </c>
      <c r="E96" s="47"/>
      <c r="F96" s="47"/>
      <c r="G96" s="129"/>
      <c r="H96" s="49"/>
      <c r="I96" s="49"/>
      <c r="J96" s="49"/>
      <c r="K96" s="50">
        <f>+K94*1.2</f>
        <v>0</v>
      </c>
    </row>
  </sheetData>
  <sheetProtection selectLockedCells="1" selectUnlockedCells="1"/>
  <mergeCells count="2">
    <mergeCell ref="L11:M11"/>
    <mergeCell ref="N11:O11"/>
  </mergeCells>
  <printOptions/>
  <pageMargins left="0.2" right="0.09027777777777778" top="0.6291666666666667" bottom="0.5902777777777778" header="0.5118055555555555" footer="0.3541666666666667"/>
  <pageSetup horizontalDpi="300" verticalDpi="300" orientation="portrait" paperSize="9" scale="92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43.140625" style="0" bestFit="1" customWidth="1"/>
    <col min="3" max="3" width="9.140625" style="0" customWidth="1"/>
    <col min="5" max="5" width="12.8515625" style="0" bestFit="1" customWidth="1"/>
  </cols>
  <sheetData>
    <row r="1" spans="1:7" ht="12">
      <c r="A1" s="57" t="s">
        <v>62</v>
      </c>
      <c r="B1" s="58"/>
      <c r="C1" s="58"/>
      <c r="D1" s="58"/>
      <c r="E1" s="57"/>
      <c r="F1" s="58"/>
      <c r="G1" s="59"/>
    </row>
    <row r="2" spans="1:7" ht="12">
      <c r="A2" s="57" t="s">
        <v>64</v>
      </c>
      <c r="B2" s="58"/>
      <c r="C2" s="58"/>
      <c r="D2" s="58"/>
      <c r="E2" s="57"/>
      <c r="F2" s="58"/>
      <c r="G2" s="59"/>
    </row>
    <row r="3" spans="1:7" ht="12">
      <c r="A3" s="57" t="s">
        <v>9</v>
      </c>
      <c r="B3" s="58"/>
      <c r="C3" s="58"/>
      <c r="D3" s="58"/>
      <c r="E3" s="57"/>
      <c r="F3" s="58"/>
      <c r="G3" s="59"/>
    </row>
    <row r="4" spans="1:7" ht="12">
      <c r="A4" s="58"/>
      <c r="B4" s="58"/>
      <c r="C4" s="58"/>
      <c r="D4" s="58"/>
      <c r="E4" s="58"/>
      <c r="F4" s="58"/>
      <c r="G4" s="58"/>
    </row>
    <row r="5" spans="1:7" ht="15">
      <c r="A5" s="98" t="s">
        <v>389</v>
      </c>
      <c r="B5" s="99"/>
      <c r="C5" s="97"/>
      <c r="D5" s="58"/>
      <c r="E5" s="58"/>
      <c r="F5" s="58"/>
      <c r="G5" s="58"/>
    </row>
    <row r="6" spans="1:7" ht="12">
      <c r="A6" s="57"/>
      <c r="B6" s="58"/>
      <c r="C6" s="58"/>
      <c r="D6" s="58"/>
      <c r="E6" s="58"/>
      <c r="F6" s="58"/>
      <c r="G6" s="58"/>
    </row>
    <row r="8" ht="12.75" thickBot="1"/>
    <row r="9" spans="2:5" ht="13.5" thickBot="1">
      <c r="B9" s="112"/>
      <c r="C9" s="112"/>
      <c r="D9" s="113"/>
      <c r="E9" s="114" t="s">
        <v>381</v>
      </c>
    </row>
    <row r="10" spans="2:5" ht="15">
      <c r="B10" s="102" t="s">
        <v>383</v>
      </c>
      <c r="C10" s="102"/>
      <c r="D10" s="103"/>
      <c r="E10" s="104">
        <f>+'Prístrešok ZŠ'!J138</f>
        <v>0</v>
      </c>
    </row>
    <row r="11" spans="2:5" ht="15">
      <c r="B11" s="105" t="s">
        <v>384</v>
      </c>
      <c r="C11" s="105"/>
      <c r="D11" s="106"/>
      <c r="E11" s="104">
        <f>+'5 prístreškov v obci'!K94</f>
        <v>0</v>
      </c>
    </row>
    <row r="12" spans="2:5" ht="12.75" thickBot="1">
      <c r="B12" s="107"/>
      <c r="C12" s="107"/>
      <c r="D12" s="108"/>
      <c r="E12" s="109"/>
    </row>
    <row r="13" spans="2:5" ht="12.75">
      <c r="B13" s="115" t="s">
        <v>387</v>
      </c>
      <c r="C13" s="100"/>
      <c r="D13" s="101"/>
      <c r="E13" s="116">
        <f>SUM(E10:E11)</f>
        <v>0</v>
      </c>
    </row>
    <row r="14" spans="2:5" ht="13.5" thickBot="1">
      <c r="B14" s="110" t="s">
        <v>382</v>
      </c>
      <c r="C14" s="107"/>
      <c r="D14" s="108"/>
      <c r="E14" s="111">
        <f>+E13*0.2</f>
        <v>0</v>
      </c>
    </row>
    <row r="15" spans="2:5" ht="13.5" thickBot="1">
      <c r="B15" s="117" t="s">
        <v>388</v>
      </c>
      <c r="C15" s="118"/>
      <c r="D15" s="119"/>
      <c r="E15" s="120">
        <f>+E13*1.2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Richard.Nimsch</cp:lastModifiedBy>
  <cp:lastPrinted>2019-10-27T11:51:25Z</cp:lastPrinted>
  <dcterms:created xsi:type="dcterms:W3CDTF">1999-04-06T07:39:00Z</dcterms:created>
  <dcterms:modified xsi:type="dcterms:W3CDTF">2021-03-22T14:15:06Z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1033-11.2.0.8339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